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295" activeTab="1"/>
  </bookViews>
  <sheets>
    <sheet name="封面" sheetId="1" r:id="rId1"/>
    <sheet name="目录"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 name="表十四" sheetId="16" r:id="rId16"/>
    <sheet name="表十五" sheetId="17" r:id="rId17"/>
    <sheet name="表十六" sheetId="18" r:id="rId18"/>
    <sheet name="表十七" sheetId="19" r:id="rId19"/>
    <sheet name="表十八" sheetId="20" r:id="rId20"/>
    <sheet name="表十九" sheetId="21" r:id="rId21"/>
    <sheet name="表二十" sheetId="22" r:id="rId22"/>
    <sheet name="表二十一" sheetId="23" r:id="rId23"/>
    <sheet name="表二十二" sheetId="24" r:id="rId24"/>
    <sheet name="表二十三" sheetId="25" r:id="rId25"/>
  </sheets>
  <externalReferences>
    <externalReference r:id="rId28"/>
  </externalReferences>
  <definedNames>
    <definedName name="_xlnm.Print_Titles" localSheetId="3">'表二'!$1:$4</definedName>
    <definedName name="地区名称" localSheetId="1">'目录'!#REF!</definedName>
    <definedName name="地区名称">'封面'!$B$2:$B$6</definedName>
  </definedNames>
  <calcPr fullCalcOnLoad="1"/>
</workbook>
</file>

<file path=xl/comments4.xml><?xml version="1.0" encoding="utf-8"?>
<comments xmlns="http://schemas.openxmlformats.org/spreadsheetml/2006/main">
  <authors>
    <author>李欢</author>
  </authors>
  <commentList>
    <comment ref="A22" authorId="0">
      <text>
        <r>
          <rPr>
            <b/>
            <sz val="9"/>
            <rFont val="宋体"/>
            <family val="0"/>
          </rPr>
          <t>李欢</t>
        </r>
        <r>
          <rPr>
            <b/>
            <sz val="9"/>
            <rFont val="Tahoma"/>
            <family val="2"/>
          </rPr>
          <t>:</t>
        </r>
        <r>
          <rPr>
            <sz val="9"/>
            <rFont val="Tahoma"/>
            <family val="2"/>
          </rPr>
          <t xml:space="preserve">
2018.01.01</t>
        </r>
        <r>
          <rPr>
            <sz val="9"/>
            <rFont val="宋体"/>
            <family val="0"/>
          </rPr>
          <t>实施</t>
        </r>
      </text>
    </comment>
  </commentList>
</comments>
</file>

<file path=xl/sharedStrings.xml><?xml version="1.0" encoding="utf-8"?>
<sst xmlns="http://schemas.openxmlformats.org/spreadsheetml/2006/main" count="4662" uniqueCount="1520">
  <si>
    <t xml:space="preserve"> </t>
  </si>
  <si>
    <t>地区名称</t>
  </si>
  <si>
    <t>北京市</t>
  </si>
  <si>
    <t>夏邑县2019年地方财政预算表</t>
  </si>
  <si>
    <t>天津市</t>
  </si>
  <si>
    <t>河北省</t>
  </si>
  <si>
    <t>山西省</t>
  </si>
  <si>
    <t>内蒙古自治区</t>
  </si>
  <si>
    <t>目  录</t>
  </si>
  <si>
    <t xml:space="preserve">            表一 2019年一般公共预算收支预算总表</t>
  </si>
  <si>
    <t xml:space="preserve">            表二 2019年一般公共预算收入预算表</t>
  </si>
  <si>
    <t xml:space="preserve">            表三 2019年一般公共预算支出预算表</t>
  </si>
  <si>
    <t xml:space="preserve">            表四 2019年一般公共预算本级支出预算表</t>
  </si>
  <si>
    <t xml:space="preserve">            表五 2019年一般公共预算本级基本支出预算表</t>
  </si>
  <si>
    <t xml:space="preserve">            表六 2019年一般公共预算税收返还和转移支付预算表</t>
  </si>
  <si>
    <t xml:space="preserve">            表七 2018年和2019年政府一般债务限额余额情况表</t>
  </si>
  <si>
    <t xml:space="preserve">            表八 2019年政府性基金收支预算总表</t>
  </si>
  <si>
    <t xml:space="preserve">            表九 2019年政府性基金预算收入预算表</t>
  </si>
  <si>
    <t xml:space="preserve">            表十 2019年政府性基金预算支出预算表</t>
  </si>
  <si>
    <t xml:space="preserve">            表十一 2019年本级政府性基金支出表</t>
  </si>
  <si>
    <t xml:space="preserve">            表十二 2019年政府性基金转移支付表</t>
  </si>
  <si>
    <t xml:space="preserve">            表十三 2018年和2019年政府专项债务限额余额情况表</t>
  </si>
  <si>
    <t xml:space="preserve">            表十四 2019年国有资本经营预算收入表</t>
  </si>
  <si>
    <t xml:space="preserve">            表十五 2019年国有资本经营预算支出表</t>
  </si>
  <si>
    <t xml:space="preserve">            表十六 2019年本级国有资本经营预算支出表</t>
  </si>
  <si>
    <t xml:space="preserve">            表十七 2019年国有资本经营预算转移支付表</t>
  </si>
  <si>
    <t xml:space="preserve">            表十八 2019年度夏邑县社会保险基金预算收入表</t>
  </si>
  <si>
    <t xml:space="preserve">            表十九 2019年度夏邑县社会保险基金预算支出表</t>
  </si>
  <si>
    <t xml:space="preserve">            表二十 2019年专项转移支付分地区、分项目情况表</t>
  </si>
  <si>
    <t xml:space="preserve">            表二十一 2019年税收返还分地区情况表</t>
  </si>
  <si>
    <t xml:space="preserve">            表二十二 2019年一般性转移支付分地区情况表</t>
  </si>
  <si>
    <t xml:space="preserve">            表二十三 2019年一般公共预算“三公”经费支出预算表</t>
  </si>
  <si>
    <t>表一</t>
  </si>
  <si>
    <t>2019年一般公共预算收支预算总表</t>
  </si>
  <si>
    <t>单位：万元</t>
  </si>
  <si>
    <t>项  目</t>
  </si>
  <si>
    <t>收入预算数</t>
  </si>
  <si>
    <t>支出预算数</t>
  </si>
  <si>
    <t>一般公共预算收入</t>
  </si>
  <si>
    <t>一般公共预算支出</t>
  </si>
  <si>
    <t>上级补助收入</t>
  </si>
  <si>
    <t>转移性支出</t>
  </si>
  <si>
    <t xml:space="preserve">  返还性收入</t>
  </si>
  <si>
    <t xml:space="preserve">  上解支出</t>
  </si>
  <si>
    <t xml:space="preserve">  一般性转移支付收入</t>
  </si>
  <si>
    <t xml:space="preserve">  体制上解支出</t>
  </si>
  <si>
    <t xml:space="preserve">  专项转移支付收入</t>
  </si>
  <si>
    <t xml:space="preserve">  专项上解支出</t>
  </si>
  <si>
    <t>上年结转收入</t>
  </si>
  <si>
    <t xml:space="preserve">  一般性转移支付支出</t>
  </si>
  <si>
    <t>动用预算稳定调节基金</t>
  </si>
  <si>
    <t xml:space="preserve">  专项转移支付支出</t>
  </si>
  <si>
    <t>一般债券转贷收入</t>
  </si>
  <si>
    <t>地方政府一般债务还本支出</t>
  </si>
  <si>
    <t>下级上解收入</t>
  </si>
  <si>
    <t>上年结转支出</t>
  </si>
  <si>
    <t>调入资金</t>
  </si>
  <si>
    <t>调出资金</t>
  </si>
  <si>
    <t>收入总计</t>
  </si>
  <si>
    <t>支出总计</t>
  </si>
  <si>
    <t>表二</t>
  </si>
  <si>
    <t>2019年一般公共预算收入预算表</t>
  </si>
  <si>
    <t>项目</t>
  </si>
  <si>
    <t>上年决算（执行)数</t>
  </si>
  <si>
    <t>预算数</t>
  </si>
  <si>
    <t>预算数为决算（执行）数%</t>
  </si>
  <si>
    <t>一、税收收入</t>
  </si>
  <si>
    <t xml:space="preserve">    增值税</t>
  </si>
  <si>
    <t xml:space="preserve">      其中：国内改征增值税</t>
  </si>
  <si>
    <t xml:space="preserve">    企业所得税</t>
  </si>
  <si>
    <t xml:space="preserve">    企业所得税退税</t>
  </si>
  <si>
    <t xml:space="preserve">    个人所得税</t>
  </si>
  <si>
    <t xml:space="preserve">    资源税</t>
  </si>
  <si>
    <t xml:space="preserve">      其中：水资源税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</si>
  <si>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</si>
  <si>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</si>
  <si>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</si>
  <si>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</si>
  <si>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</si>
  <si>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</si>
  <si>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</si>
  <si>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</si>
  <si>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</si>
  <si>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</si>
  <si>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</si>
  <si>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</si>
  <si>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</si>
  <si>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</si>
  <si>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</si>
  <si>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</si>
  <si>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</si>
  <si>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</si>
  <si>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</si>
  <si>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</si>
  <si>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</si>
  <si>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表三</t>
  </si>
  <si>
    <t>2019年一般公共预算支出预算表</t>
  </si>
  <si>
    <t>备注</t>
  </si>
  <si>
    <t>此列=预算数</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</si>
  <si>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</si>
  <si>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</si>
  <si>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</si>
  <si>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</si>
  <si>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</si>
  <si>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</si>
  <si>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</si>
  <si>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</si>
  <si>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</si>
  <si>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</si>
  <si>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</si>
  <si>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</si>
  <si>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</si>
  <si>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</si>
  <si>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</si>
  <si>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</si>
  <si>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</si>
  <si>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</si>
  <si>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</si>
  <si>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</si>
  <si>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</si>
  <si>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</si>
  <si>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</si>
  <si>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</si>
  <si>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</si>
  <si>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</si>
  <si>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</si>
  <si>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</si>
  <si>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</si>
  <si>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</si>
  <si>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</si>
  <si>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</si>
  <si>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</si>
  <si>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</si>
  <si>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</si>
  <si>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</si>
  <si>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</si>
  <si>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</si>
  <si>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</si>
  <si>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</si>
  <si>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</si>
  <si>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</si>
  <si>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</si>
  <si>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</si>
  <si>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</si>
  <si>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</si>
  <si>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</si>
  <si>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</si>
  <si>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</si>
  <si>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</si>
  <si>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</si>
  <si>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</si>
  <si>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</si>
  <si>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</si>
  <si>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</si>
  <si>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</si>
  <si>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</si>
  <si>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</si>
  <si>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</si>
  <si>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</si>
  <si>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</si>
  <si>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</si>
  <si>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</si>
  <si>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</si>
  <si>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</si>
  <si>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</si>
  <si>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</si>
  <si>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</si>
  <si>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</si>
  <si>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</si>
  <si>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</si>
  <si>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</si>
  <si>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</si>
  <si>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</si>
  <si>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</si>
  <si>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</si>
  <si>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</si>
  <si>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</si>
  <si>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</si>
  <si>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</si>
  <si>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</si>
  <si>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</si>
  <si>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</si>
  <si>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</si>
  <si>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</si>
  <si>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</si>
  <si>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</si>
  <si>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</si>
  <si>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</si>
  <si>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</si>
  <si>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</si>
  <si>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</si>
  <si>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</si>
  <si>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</si>
  <si>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</si>
  <si>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</si>
  <si>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</si>
  <si>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</si>
  <si>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</si>
  <si>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</si>
  <si>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</si>
  <si>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</si>
  <si>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</si>
  <si>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</si>
  <si>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</si>
  <si>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</si>
  <si>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</si>
  <si>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</si>
  <si>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</si>
  <si>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</si>
  <si>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</si>
  <si>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</si>
  <si>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</si>
  <si>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</si>
  <si>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</si>
  <si>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</si>
  <si>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</si>
  <si>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</si>
  <si>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</si>
  <si>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</si>
  <si>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</si>
  <si>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</si>
  <si>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</si>
  <si>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</si>
  <si>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</si>
  <si>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</si>
  <si>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</si>
  <si>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</si>
  <si>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</si>
  <si>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</si>
  <si>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</si>
  <si>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</si>
  <si>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</si>
  <si>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</si>
  <si>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</si>
  <si>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</si>
  <si>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</si>
  <si>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</si>
  <si>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</si>
  <si>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</si>
  <si>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</si>
  <si>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</si>
  <si>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</si>
  <si>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</si>
  <si>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</si>
  <si>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</si>
  <si>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</si>
  <si>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</si>
  <si>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</si>
  <si>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</si>
  <si>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</si>
  <si>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</si>
  <si>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</si>
  <si>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</si>
  <si>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</si>
  <si>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</si>
  <si>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</si>
  <si>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</si>
  <si>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</si>
  <si>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</si>
  <si>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</si>
  <si>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</si>
  <si>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</si>
  <si>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</si>
  <si>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</si>
  <si>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</si>
  <si>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</si>
  <si>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</si>
  <si>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</si>
  <si>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</si>
  <si>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</si>
  <si>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</si>
  <si>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</si>
  <si>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</si>
  <si>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</si>
  <si>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</si>
  <si>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</si>
  <si>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</si>
  <si>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</si>
  <si>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</si>
  <si>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</si>
  <si>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</si>
  <si>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</si>
  <si>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</si>
  <si>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</si>
  <si>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</si>
  <si>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</si>
  <si>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</si>
  <si>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</si>
  <si>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</si>
  <si>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</si>
  <si>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</si>
  <si>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</si>
  <si>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</si>
  <si>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</si>
  <si>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</si>
  <si>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</si>
  <si>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</si>
  <si>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</si>
  <si>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</si>
  <si>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</si>
  <si>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</si>
  <si>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</si>
  <si>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</si>
  <si>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</si>
  <si>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</si>
  <si>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</si>
  <si>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</si>
  <si>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</si>
  <si>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</si>
  <si>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</si>
  <si>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</si>
  <si>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</si>
  <si>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</si>
  <si>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</si>
  <si>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</si>
  <si>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</si>
  <si>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</si>
  <si>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</si>
  <si>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</si>
  <si>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</si>
  <si>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</si>
  <si>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</si>
  <si>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</si>
  <si>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</si>
  <si>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</si>
  <si>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</si>
  <si>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</si>
  <si>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</si>
  <si>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</si>
  <si>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</si>
  <si>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</si>
  <si>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</si>
  <si>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</si>
  <si>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</si>
  <si>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</si>
  <si>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</si>
  <si>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</si>
  <si>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</si>
  <si>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</si>
  <si>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</si>
  <si>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</si>
  <si>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</si>
  <si>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</si>
  <si>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</si>
  <si>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</si>
  <si>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</si>
  <si>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</si>
  <si>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</si>
  <si>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</si>
  <si>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</si>
  <si>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</si>
  <si>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</si>
  <si>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</si>
  <si>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</si>
  <si>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</si>
  <si>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</si>
  <si>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</si>
  <si>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</si>
  <si>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</si>
  <si>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</si>
  <si>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</si>
  <si>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</si>
  <si>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</si>
  <si>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</si>
  <si>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</si>
  <si>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</si>
  <si>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</si>
  <si>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</si>
  <si>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</si>
  <si>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</si>
  <si>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</si>
  <si>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</si>
  <si>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</si>
  <si>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</si>
  <si>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</si>
  <si>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</si>
  <si>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</si>
  <si>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</si>
  <si>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</si>
  <si>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</si>
  <si>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</si>
  <si>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</si>
  <si>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</si>
  <si>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</si>
  <si>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</si>
  <si>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</si>
  <si>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</si>
  <si>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</si>
  <si>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</si>
  <si>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</si>
  <si>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</si>
  <si>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</si>
  <si>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</si>
  <si>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</si>
  <si>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</si>
  <si>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</si>
  <si>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</si>
  <si>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</si>
  <si>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</si>
  <si>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</si>
  <si>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</si>
  <si>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</si>
  <si>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</si>
  <si>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</si>
  <si>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</si>
  <si>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</si>
  <si>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</si>
  <si>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</si>
  <si>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</si>
  <si>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</si>
  <si>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</si>
  <si>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</si>
  <si>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</si>
  <si>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</si>
  <si>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</si>
  <si>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</si>
  <si>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</si>
  <si>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</si>
  <si>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</si>
  <si>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</si>
  <si>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</si>
  <si>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</si>
  <si>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</si>
  <si>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</si>
  <si>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</si>
  <si>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</si>
  <si>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</si>
  <si>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</si>
  <si>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</si>
  <si>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</si>
  <si>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</si>
  <si>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</si>
  <si>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</si>
  <si>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</si>
  <si>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</si>
  <si>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</si>
  <si>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</si>
  <si>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</si>
  <si>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</si>
  <si>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</si>
  <si>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</si>
  <si>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</si>
  <si>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</si>
  <si>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</si>
  <si>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</si>
  <si>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</si>
  <si>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</si>
  <si>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</si>
  <si>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</si>
  <si>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</si>
  <si>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</si>
  <si>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</si>
  <si>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</si>
  <si>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</si>
  <si>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</si>
  <si>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</si>
  <si>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</si>
  <si>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</si>
  <si>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</si>
  <si>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</si>
  <si>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</si>
  <si>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</si>
  <si>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</si>
  <si>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</si>
  <si>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</si>
  <si>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</si>
  <si>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</si>
  <si>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</si>
  <si>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</si>
  <si>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</si>
  <si>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</si>
  <si>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</si>
  <si>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</si>
  <si>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</si>
  <si>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</si>
  <si>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</si>
  <si>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</si>
  <si>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</si>
  <si>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</si>
  <si>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</si>
  <si>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</si>
  <si>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</si>
  <si>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</si>
  <si>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</si>
  <si>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</si>
  <si>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</si>
  <si>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</si>
  <si>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</si>
  <si>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</si>
  <si>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</si>
  <si>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</si>
  <si>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</si>
  <si>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</si>
  <si>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</si>
  <si>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</si>
  <si>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</si>
  <si>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</si>
  <si>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</si>
  <si>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</si>
  <si>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</si>
  <si>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</si>
  <si>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</si>
  <si>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</si>
  <si>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</si>
  <si>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</si>
  <si>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</si>
  <si>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</si>
  <si>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</si>
  <si>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</si>
  <si>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</si>
  <si>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</si>
  <si>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</si>
  <si>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</si>
  <si>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</si>
  <si>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</si>
  <si>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</si>
  <si>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</si>
  <si>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</si>
  <si>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</si>
  <si>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</si>
  <si>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</si>
  <si>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</si>
  <si>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</si>
  <si>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</si>
  <si>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</si>
  <si>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</si>
  <si>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</si>
  <si>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</si>
  <si>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</si>
  <si>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</si>
  <si>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</si>
  <si>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</si>
  <si>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</si>
  <si>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</si>
  <si>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</si>
  <si>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</si>
  <si>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</si>
  <si>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</si>
  <si>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</si>
  <si>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</si>
  <si>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</si>
  <si>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</si>
  <si>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</si>
  <si>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</si>
  <si>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</si>
  <si>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</si>
  <si>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</si>
  <si>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</si>
  <si>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</si>
  <si>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</si>
  <si>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</si>
  <si>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</si>
  <si>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</si>
  <si>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</si>
  <si>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</si>
  <si>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</si>
  <si>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</si>
  <si>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</si>
  <si>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</si>
  <si>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</si>
  <si>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</si>
  <si>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</si>
  <si>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</si>
  <si>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</si>
  <si>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</si>
  <si>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</si>
  <si>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</si>
  <si>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</si>
  <si>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</si>
  <si>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</si>
  <si>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</si>
  <si>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</si>
  <si>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</si>
  <si>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</si>
  <si>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</si>
  <si>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</si>
  <si>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</si>
  <si>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</si>
  <si>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</si>
  <si>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</si>
  <si>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</si>
  <si>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</si>
  <si>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</si>
  <si>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</si>
  <si>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</si>
  <si>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</si>
  <si>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</si>
  <si>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</si>
  <si>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</si>
  <si>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</si>
  <si>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</si>
  <si>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</si>
  <si>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</si>
  <si>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</si>
  <si>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</si>
  <si>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</si>
  <si>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</si>
  <si>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</si>
  <si>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</si>
  <si>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</si>
  <si>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</si>
  <si>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</si>
  <si>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</si>
  <si>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</si>
  <si>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</si>
  <si>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</si>
  <si>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</si>
  <si>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</si>
  <si>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</si>
  <si>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</si>
  <si>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</si>
  <si>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</si>
  <si>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</si>
  <si>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</si>
  <si>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</si>
  <si>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</si>
  <si>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</si>
  <si>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</si>
  <si>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</si>
  <si>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</si>
  <si>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</si>
  <si>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</si>
  <si>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</si>
  <si>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</si>
  <si>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</si>
  <si>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</si>
  <si>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</si>
  <si>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</si>
  <si>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</si>
  <si>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</si>
  <si>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</si>
  <si>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</si>
  <si>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</si>
  <si>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</si>
  <si>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</si>
  <si>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</si>
  <si>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</si>
  <si>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</si>
  <si>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</si>
  <si>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</si>
  <si>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</si>
  <si>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</si>
  <si>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</si>
  <si>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</si>
  <si>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</si>
  <si>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</si>
  <si>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</si>
  <si>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</si>
  <si>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</si>
  <si>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</si>
  <si>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</si>
  <si>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</si>
  <si>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</si>
  <si>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</si>
  <si>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</si>
  <si>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</si>
  <si>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</si>
  <si>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</si>
  <si>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</si>
  <si>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</si>
  <si>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</si>
  <si>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</si>
  <si>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</si>
  <si>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</si>
  <si>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</si>
  <si>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</si>
  <si>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</si>
  <si>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</si>
  <si>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</si>
  <si>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</si>
  <si>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</si>
  <si>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</si>
  <si>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</si>
  <si>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</si>
  <si>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</si>
  <si>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</si>
  <si>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</si>
  <si>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</si>
  <si>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</si>
  <si>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</si>
  <si>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</si>
  <si>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</si>
  <si>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</si>
  <si>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</si>
  <si>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</si>
  <si>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</si>
  <si>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</si>
  <si>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</si>
  <si>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</si>
  <si>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</si>
  <si>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</si>
  <si>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</si>
  <si>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</si>
  <si>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</si>
  <si>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</si>
  <si>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行政运行</t>
  </si>
  <si>
    <t xml:space="preserve">        一般行政管理事务</t>
  </si>
  <si>
    <t xml:space="preserve">        机关服务</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</si>
  <si>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</si>
  <si>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</si>
  <si>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</si>
  <si>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</si>
  <si>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</si>
  <si>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</si>
  <si>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</si>
  <si>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</si>
  <si>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</si>
  <si>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</si>
  <si>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</si>
  <si>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</si>
  <si>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</si>
  <si>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</si>
  <si>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</si>
  <si>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</si>
  <si>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</si>
  <si>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</si>
  <si>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</si>
  <si>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</si>
  <si>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</si>
  <si>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</si>
  <si>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</si>
  <si>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</si>
  <si>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</si>
  <si>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</si>
  <si>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</si>
  <si>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</si>
  <si>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</si>
  <si>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</si>
  <si>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</si>
  <si>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</si>
  <si>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</si>
  <si>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</si>
  <si>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</si>
  <si>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</si>
  <si>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</si>
  <si>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</si>
  <si>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</si>
  <si>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</si>
  <si>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</si>
  <si>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</si>
  <si>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</si>
  <si>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</si>
  <si>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</si>
  <si>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</si>
  <si>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</si>
  <si>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</si>
  <si>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</si>
  <si>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</si>
  <si>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</si>
  <si>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</si>
  <si>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</si>
  <si>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</si>
  <si>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</si>
  <si>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</si>
  <si>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</si>
  <si>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</si>
  <si>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</si>
  <si>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</si>
  <si>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</si>
  <si>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</si>
  <si>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</si>
  <si>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</si>
  <si>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</si>
  <si>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</si>
  <si>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</si>
  <si>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</si>
  <si>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</si>
  <si>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</si>
  <si>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</si>
  <si>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</si>
  <si>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</si>
  <si>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</si>
  <si>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</si>
  <si>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</si>
  <si>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</si>
  <si>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</si>
  <si>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</si>
  <si>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</si>
  <si>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</si>
  <si>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</si>
  <si>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</si>
  <si>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</si>
  <si>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</si>
  <si>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</si>
  <si>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</si>
  <si>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</si>
  <si>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</si>
  <si>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</si>
  <si>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</si>
  <si>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</si>
  <si>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</si>
  <si>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</si>
  <si>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</si>
  <si>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</si>
  <si>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</si>
  <si>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</si>
  <si>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</si>
  <si>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</si>
  <si>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</si>
  <si>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</si>
  <si>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</si>
  <si>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</si>
  <si>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</si>
  <si>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</si>
  <si>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</si>
  <si>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</si>
  <si>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</si>
  <si>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</si>
  <si>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</si>
  <si>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</si>
  <si>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</si>
  <si>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</si>
  <si>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</si>
  <si>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</si>
  <si>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</si>
  <si>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</si>
  <si>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</si>
  <si>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</si>
  <si>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</si>
  <si>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</si>
  <si>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</si>
  <si>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</si>
  <si>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</si>
  <si>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</si>
  <si>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</si>
  <si>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</si>
  <si>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</si>
  <si>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</si>
  <si>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</si>
  <si>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</si>
  <si>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</si>
  <si>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</si>
  <si>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</si>
  <si>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</si>
  <si>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</si>
  <si>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</si>
  <si>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</si>
  <si>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</si>
  <si>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</si>
  <si>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</si>
  <si>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</si>
  <si>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</si>
  <si>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</si>
  <si>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</si>
  <si>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</si>
  <si>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</si>
  <si>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</si>
  <si>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</si>
  <si>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</si>
  <si>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</si>
  <si>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</si>
  <si>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</si>
  <si>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</si>
  <si>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</si>
  <si>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</si>
  <si>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</si>
  <si>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</si>
  <si>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</si>
  <si>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</si>
  <si>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</si>
  <si>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</si>
  <si>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</si>
  <si>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</si>
  <si>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</si>
  <si>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</si>
  <si>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</si>
  <si>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</si>
  <si>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</si>
  <si>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</si>
  <si>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</si>
  <si>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</si>
  <si>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</si>
  <si>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</si>
  <si>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</si>
  <si>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</si>
  <si>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</si>
  <si>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</si>
  <si>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</si>
  <si>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</si>
  <si>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</si>
  <si>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</si>
  <si>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</si>
  <si>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</si>
  <si>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</si>
  <si>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</si>
  <si>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</si>
  <si>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</si>
  <si>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</si>
  <si>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</si>
  <si>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</si>
  <si>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</si>
  <si>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</si>
  <si>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</si>
  <si>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</si>
  <si>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</si>
  <si>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</si>
  <si>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</si>
  <si>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</si>
  <si>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</si>
  <si>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</si>
  <si>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</si>
  <si>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</si>
  <si>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</si>
  <si>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</si>
  <si>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</si>
  <si>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</si>
  <si>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</si>
  <si>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</si>
  <si>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</si>
  <si>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</si>
  <si>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</si>
  <si>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</si>
  <si>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</si>
  <si>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</si>
  <si>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</si>
  <si>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</si>
  <si>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</si>
  <si>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</si>
  <si>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</si>
  <si>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</si>
  <si>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</si>
  <si>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</si>
  <si>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</si>
  <si>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</si>
  <si>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</si>
  <si>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</si>
  <si>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</si>
  <si>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</si>
  <si>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</si>
  <si>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</si>
  <si>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</si>
  <si>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</si>
  <si>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</si>
  <si>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</si>
  <si>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</si>
  <si>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</si>
  <si>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</si>
  <si>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</si>
  <si>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</si>
  <si>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</si>
  <si>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</si>
  <si>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</si>
  <si>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</si>
  <si>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</si>
  <si>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</si>
  <si>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</si>
  <si>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</si>
  <si>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</si>
  <si>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</si>
  <si>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</si>
  <si>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</si>
  <si>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</si>
  <si>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</si>
  <si>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</si>
  <si>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</si>
  <si>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</si>
  <si>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</si>
  <si>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</si>
  <si>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</si>
  <si>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</si>
  <si>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</si>
  <si>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</si>
  <si>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</si>
  <si>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</si>
  <si>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</si>
  <si>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</si>
  <si>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</si>
  <si>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</si>
  <si>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</si>
  <si>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</si>
  <si>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</si>
  <si>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</si>
  <si>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</si>
  <si>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</si>
  <si>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</si>
  <si>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</si>
  <si>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</si>
  <si>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</si>
  <si>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</si>
  <si>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</si>
  <si>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</si>
  <si>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</si>
  <si>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</si>
  <si>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</si>
  <si>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</si>
  <si>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</si>
  <si>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</si>
  <si>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</si>
  <si>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</si>
  <si>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</si>
  <si>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</si>
  <si>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</si>
  <si>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</si>
  <si>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</si>
  <si>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</si>
  <si>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</si>
  <si>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</si>
  <si>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</si>
  <si>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</si>
  <si>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</si>
  <si>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</si>
  <si>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</si>
  <si>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</si>
  <si>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</si>
  <si>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</si>
  <si>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</si>
  <si>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</si>
  <si>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</si>
  <si>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</si>
  <si>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</si>
  <si>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</si>
  <si>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</si>
  <si>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</si>
  <si>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</si>
  <si>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</si>
  <si>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</si>
  <si>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</si>
  <si>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</si>
  <si>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</si>
  <si>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</si>
  <si>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</si>
  <si>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</si>
  <si>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</si>
  <si>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</si>
  <si>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</si>
  <si>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</si>
  <si>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</si>
  <si>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</si>
  <si>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</si>
  <si>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</si>
  <si>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</si>
  <si>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</si>
  <si>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</si>
  <si>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</si>
  <si>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</si>
  <si>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</si>
  <si>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</si>
  <si>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</si>
  <si>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</si>
  <si>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</si>
  <si>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</si>
  <si>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</si>
  <si>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</si>
  <si>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</si>
  <si>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</si>
  <si>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</si>
  <si>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</si>
  <si>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</si>
  <si>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</si>
  <si>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</si>
  <si>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</si>
  <si>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</si>
  <si>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</si>
  <si>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</si>
  <si>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</si>
  <si>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</si>
  <si>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</si>
  <si>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</si>
  <si>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</si>
  <si>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</si>
  <si>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</si>
  <si>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</si>
  <si>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</si>
  <si>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</si>
  <si>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</si>
  <si>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</si>
  <si>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</si>
  <si>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</si>
  <si>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</si>
  <si>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</si>
  <si>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</si>
  <si>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</si>
  <si>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</si>
  <si>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</si>
  <si>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</si>
  <si>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</si>
  <si>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</si>
  <si>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</si>
  <si>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</si>
  <si>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</si>
  <si>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</si>
  <si>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</si>
  <si>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</si>
  <si>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</si>
  <si>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</si>
  <si>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</si>
  <si>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</si>
  <si>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</si>
  <si>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</si>
  <si>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</si>
  <si>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</si>
  <si>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</si>
  <si>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</si>
  <si>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</si>
  <si>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</si>
  <si>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</si>
  <si>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</si>
  <si>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</si>
  <si>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</si>
  <si>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</si>
  <si>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</si>
  <si>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</si>
  <si>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</si>
  <si>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</si>
  <si>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</si>
  <si>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</si>
  <si>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</si>
  <si>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支出合计</t>
  </si>
  <si>
    <t>表四</t>
  </si>
  <si>
    <t>2019年一般公共预算本级支出预算表</t>
  </si>
  <si>
    <t>表五</t>
  </si>
  <si>
    <t>2019年一般公共预算本级基本支出预算表</t>
  </si>
  <si>
    <t>（按政府支出预算经济分类科目）</t>
  </si>
  <si>
    <t>项   目</t>
  </si>
  <si>
    <t>金额</t>
  </si>
  <si>
    <t>一、机关工资福利支出</t>
  </si>
  <si>
    <t>工资奖金津补贴</t>
  </si>
  <si>
    <t>社会保障缴费</t>
  </si>
  <si>
    <t>住房公积金</t>
  </si>
  <si>
    <t>其他工资福利支出</t>
  </si>
  <si>
    <t>二、机关商品和服务支出</t>
  </si>
  <si>
    <t>办公经费</t>
  </si>
  <si>
    <t>其他商品和服务支出</t>
  </si>
  <si>
    <t>三、对事业单位经常性补助</t>
  </si>
  <si>
    <t>三、对个人和家庭的补助</t>
  </si>
  <si>
    <t>离退休费</t>
  </si>
  <si>
    <t>其他对个人和家庭的补助支出</t>
  </si>
  <si>
    <t>合   计</t>
  </si>
  <si>
    <r>
      <t xml:space="preserve"> </t>
    </r>
    <r>
      <rPr>
        <sz val="12"/>
        <rFont val="宋体"/>
        <family val="0"/>
      </rPr>
      <t xml:space="preserve"> </t>
    </r>
  </si>
  <si>
    <t>表六</t>
  </si>
  <si>
    <t>2019年一般公共预算税收返还和转移支付预算表</t>
  </si>
  <si>
    <t>单位:万元</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</si>
  <si>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</si>
  <si>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</si>
  <si>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</si>
  <si>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</si>
  <si>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</si>
  <si>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</si>
  <si>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</si>
  <si>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</si>
  <si>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</si>
  <si>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</si>
  <si>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</si>
  <si>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</si>
  <si>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</si>
  <si>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</si>
  <si>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</si>
  <si>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</si>
  <si>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</si>
  <si>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</si>
  <si>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</si>
  <si>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</si>
  <si>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</si>
  <si>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</si>
  <si>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</si>
  <si>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</si>
  <si>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</si>
  <si>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</si>
  <si>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</si>
  <si>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</si>
  <si>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</si>
  <si>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</si>
  <si>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</si>
  <si>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</si>
  <si>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</si>
  <si>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</si>
  <si>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</si>
  <si>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</si>
  <si>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</si>
  <si>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</si>
  <si>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</si>
  <si>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</si>
  <si>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</si>
  <si>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</si>
  <si>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</si>
  <si>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</si>
  <si>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</si>
  <si>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</si>
  <si>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</si>
  <si>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</si>
  <si>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</si>
  <si>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</si>
  <si>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</si>
  <si>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</si>
  <si>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</si>
  <si>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</si>
  <si>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</si>
  <si>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</si>
  <si>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t xml:space="preserve">      文化旅游体育与传媒</t>
  </si>
  <si>
    <t xml:space="preserve">      社会保障和就业</t>
  </si>
  <si>
    <t xml:space="preserve">      卫生健康</t>
  </si>
  <si>
    <t xml:space="preserve">      城乡社区</t>
  </si>
  <si>
    <t xml:space="preserve">      农林水</t>
  </si>
  <si>
    <t xml:space="preserve">      资源勘探信息等</t>
  </si>
  <si>
    <t xml:space="preserve">      商业服务业等</t>
  </si>
  <si>
    <t xml:space="preserve">      金融</t>
  </si>
  <si>
    <t xml:space="preserve">      自然资源海洋气象等</t>
  </si>
  <si>
    <t xml:space="preserve">      粮油物资储备</t>
  </si>
  <si>
    <t xml:space="preserve">      其他收入</t>
  </si>
  <si>
    <t>表七</t>
  </si>
  <si>
    <t>2018年和2019年政府一般债务限额余额情况表</t>
  </si>
  <si>
    <t>行政区划</t>
  </si>
  <si>
    <t>2018年限额</t>
  </si>
  <si>
    <t>2018年末余额预计执行数</t>
  </si>
  <si>
    <t>2019年提前下达新增限额</t>
  </si>
  <si>
    <t>夏邑县</t>
  </si>
  <si>
    <t>表八</t>
  </si>
  <si>
    <t>2019年政府性基金收支预算总表</t>
  </si>
  <si>
    <r>
      <t>单位</t>
    </r>
    <r>
      <rPr>
        <sz val="11"/>
        <color indexed="8"/>
        <rFont val="宋体"/>
        <family val="0"/>
      </rPr>
      <t>:</t>
    </r>
    <r>
      <rPr>
        <sz val="11"/>
        <color indexed="8"/>
        <rFont val="宋体"/>
        <family val="0"/>
      </rPr>
      <t>万元</t>
    </r>
  </si>
  <si>
    <t>本级政府性基金收入</t>
  </si>
  <si>
    <t>本级政府性基金支出</t>
  </si>
  <si>
    <t>基金转移支付本级使用</t>
  </si>
  <si>
    <t>专项债券转贷县区支出</t>
  </si>
  <si>
    <t>专项债券转贷收入</t>
  </si>
  <si>
    <t>补助县区支出</t>
  </si>
  <si>
    <t>专项债务还本支出</t>
  </si>
  <si>
    <t>上解上解支出</t>
  </si>
  <si>
    <t>表九</t>
  </si>
  <si>
    <t>2019年政府性基金预算收入预算表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</si>
  <si>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</si>
  <si>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</si>
  <si>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</si>
  <si>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</si>
  <si>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</si>
  <si>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</si>
  <si>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</si>
  <si>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</si>
  <si>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</si>
  <si>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</si>
  <si>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</si>
  <si>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</si>
  <si>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</si>
  <si>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</si>
  <si>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</si>
  <si>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</si>
  <si>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</si>
  <si>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表十</t>
  </si>
  <si>
    <t>2019年政府性基金预算支出预算表</t>
  </si>
  <si>
    <t>一、文化体育与传媒支出</t>
  </si>
  <si>
    <t xml:space="preserve">   国家电影事业发展专项资金安排的支出</t>
  </si>
  <si>
    <t xml:space="preserve">   旅游发展基金支出</t>
  </si>
  <si>
    <t xml:space="preserve">   国家电影事业发展专项资金对应专项债务收入安排的支出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</si>
  <si>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</si>
  <si>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</si>
  <si>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</si>
  <si>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</si>
  <si>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</si>
  <si>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</si>
  <si>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</si>
  <si>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</si>
  <si>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</si>
  <si>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</si>
  <si>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</si>
  <si>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</si>
  <si>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污水处理费收入安排的支出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</si>
  <si>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</si>
  <si>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</si>
  <si>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</si>
  <si>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</si>
  <si>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</si>
  <si>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</si>
  <si>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</si>
  <si>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</si>
  <si>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</si>
  <si>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</si>
  <si>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</si>
  <si>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</si>
  <si>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</si>
  <si>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</si>
  <si>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</si>
  <si>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</si>
  <si>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</si>
  <si>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</si>
  <si>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</si>
  <si>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</si>
  <si>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</si>
  <si>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</si>
  <si>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</si>
  <si>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</si>
  <si>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</si>
  <si>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</si>
  <si>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 xml:space="preserve">    彩票公益金安排的支出</t>
  </si>
  <si>
    <t>十、债务付息支出</t>
  </si>
  <si>
    <t>十一、债务发行费用支出</t>
  </si>
  <si>
    <t>表十一</t>
  </si>
  <si>
    <t>2019年本级政府性基金预算支出预算表</t>
  </si>
  <si>
    <t>表十二</t>
  </si>
  <si>
    <t>2019年政府性基金转移支付表</t>
  </si>
  <si>
    <t>项     目</t>
  </si>
  <si>
    <t>2019年预算数</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</si>
  <si>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</si>
  <si>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</si>
  <si>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</si>
  <si>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</si>
  <si>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</si>
  <si>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</si>
  <si>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</si>
  <si>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</si>
  <si>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</si>
  <si>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</si>
  <si>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</si>
  <si>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</si>
  <si>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</si>
  <si>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其中：地方政府专项债券还本支出</t>
  </si>
  <si>
    <t xml:space="preserve">  地方政府专项债务转贷收入</t>
  </si>
  <si>
    <t xml:space="preserve">        地方政府其他专项债务还本支出</t>
  </si>
  <si>
    <t xml:space="preserve"> 地方政府专项债务转贷支出</t>
  </si>
  <si>
    <t>表十三</t>
  </si>
  <si>
    <t>2018年和2019年政府专项债务限额余额情况表</t>
  </si>
  <si>
    <t>表十四</t>
  </si>
  <si>
    <t>2019年国有资本经营预算收入表</t>
  </si>
  <si>
    <r>
      <t>项</t>
    </r>
    <r>
      <rPr>
        <b/>
        <sz val="11"/>
        <rFont val="Times New Roman"/>
        <family val="1"/>
      </rPr>
      <t xml:space="preserve">     </t>
    </r>
    <r>
      <rPr>
        <b/>
        <sz val="11"/>
        <rFont val="宋体"/>
        <family val="0"/>
      </rPr>
      <t>目</t>
    </r>
  </si>
  <si>
    <t>2019年
收入预算</t>
  </si>
  <si>
    <t>2018年
收入完成</t>
  </si>
  <si>
    <r>
      <t>较上年增长</t>
    </r>
    <r>
      <rPr>
        <sz val="12"/>
        <rFont val="Times New Roman"/>
        <family val="1"/>
      </rPr>
      <t>%</t>
    </r>
  </si>
  <si>
    <t>国有资本经营收入</t>
  </si>
  <si>
    <t>0</t>
  </si>
  <si>
    <t xml:space="preserve">  利润收入</t>
  </si>
  <si>
    <t xml:space="preserve">  股利、股息收入 </t>
  </si>
  <si>
    <t xml:space="preserve">  产权转让收入</t>
  </si>
  <si>
    <t xml:space="preserve">  清算收入</t>
  </si>
  <si>
    <t>表十五</t>
  </si>
  <si>
    <t>2019年国有资本经营预算支出表</t>
  </si>
  <si>
    <t>2019年
支出预算</t>
  </si>
  <si>
    <t>2018年
支出完成</t>
  </si>
  <si>
    <r>
      <t>较上年增长</t>
    </r>
    <r>
      <rPr>
        <sz val="11"/>
        <rFont val="Times New Roman"/>
        <family val="1"/>
      </rPr>
      <t>%</t>
    </r>
  </si>
  <si>
    <t>社会保障和就业支出</t>
  </si>
  <si>
    <t>补充全国社会保障基金</t>
  </si>
  <si>
    <t>国有资本经营预算支出</t>
  </si>
  <si>
    <t>解决历史遗留问题及改革成本支出</t>
  </si>
  <si>
    <t>国有企业资本金注入</t>
  </si>
  <si>
    <t>国有企业政策性补贴</t>
  </si>
  <si>
    <t>金融国有资本经营预算支出</t>
  </si>
  <si>
    <t>其他国有资本经营预算支出</t>
  </si>
  <si>
    <t>表十六</t>
  </si>
  <si>
    <t>2019年国有资本经营预算转移支付表</t>
  </si>
  <si>
    <t xml:space="preserve">  国有资本经营预算转移支付收入</t>
  </si>
  <si>
    <t>国有资本经营预算转移支付</t>
  </si>
  <si>
    <t>合     计</t>
  </si>
  <si>
    <t>表十七</t>
  </si>
  <si>
    <t>2019年本级国有资本经营预算转移支付表</t>
  </si>
  <si>
    <t>表十八</t>
  </si>
  <si>
    <t>2019年度夏邑县社会保险基金预算收入表</t>
  </si>
  <si>
    <t>科目编码</t>
  </si>
  <si>
    <t>项    目</t>
  </si>
  <si>
    <t>城乡居民基本养老保险基金收入</t>
  </si>
  <si>
    <t>城乡居民基本养老保险基金缴费收入</t>
  </si>
  <si>
    <t>城乡居民基本养老保险基金财政补贴收入</t>
  </si>
  <si>
    <t>城乡居民基本养老保险基金利息收入</t>
  </si>
  <si>
    <t>其他城乡居民基本养老保险基金收入</t>
  </si>
  <si>
    <t>城乡居民基本医疗保险基金收入</t>
  </si>
  <si>
    <t>城乡居民基本医疗保险基金缴费收入</t>
  </si>
  <si>
    <t>城乡居民基本医疗保险基金财政补贴收入</t>
  </si>
  <si>
    <t>城乡居民基本医疗保险基金利息收入</t>
  </si>
  <si>
    <t>其他城乡居民基本医疗保险基金收入</t>
  </si>
  <si>
    <t>合  计</t>
  </si>
  <si>
    <t>社会保险基金预算收入</t>
  </si>
  <si>
    <t>表十九</t>
  </si>
  <si>
    <t>2019年度夏邑县社会保险基金预算支出表</t>
  </si>
  <si>
    <t>城乡居民基本养老保险基金支出</t>
  </si>
  <si>
    <t>基础养老金支出</t>
  </si>
  <si>
    <t>个人账户养老金支出</t>
  </si>
  <si>
    <t>丧葬抚恤补助支出</t>
  </si>
  <si>
    <t>其他城乡居民基本养老保险基金支出</t>
  </si>
  <si>
    <t>城乡居民基本医疗保险基金支出</t>
  </si>
  <si>
    <t>城乡居民基本医疗保险基金医疗待遇支出</t>
  </si>
  <si>
    <t>大病医疗保险支出</t>
  </si>
  <si>
    <t>其他城乡居民基本医疗保险基金支出</t>
  </si>
  <si>
    <t>社会保险基金预算支出</t>
  </si>
  <si>
    <t>表二十</t>
  </si>
  <si>
    <t>2019年专项转移支付分地区、分项目情况表</t>
  </si>
  <si>
    <t>地区名称：夏邑县</t>
  </si>
  <si>
    <t>序号</t>
  </si>
  <si>
    <t>文件号</t>
  </si>
  <si>
    <t>文件名</t>
  </si>
  <si>
    <t>合计金额</t>
  </si>
  <si>
    <t>均衡性转移支付</t>
  </si>
  <si>
    <t>贫困地区转移支付收入</t>
  </si>
  <si>
    <t>指标</t>
  </si>
  <si>
    <t>基金收入</t>
  </si>
  <si>
    <t>项目单位</t>
  </si>
  <si>
    <t>支出科目</t>
  </si>
  <si>
    <t>1</t>
  </si>
  <si>
    <t>豫财建[2018]257号</t>
  </si>
  <si>
    <t>提前下达2019年干线公路、农村公路等项目省补助资金的通知</t>
  </si>
  <si>
    <t>公路局、交通局</t>
  </si>
  <si>
    <t>2140106/2140104</t>
  </si>
  <si>
    <t>公路养护/公路建设</t>
  </si>
  <si>
    <t>2</t>
  </si>
  <si>
    <t>豫财建[2018]263号</t>
  </si>
  <si>
    <t>提前下达2019年农村公路建设项目省补助资金的通知</t>
  </si>
  <si>
    <t>扶贫</t>
  </si>
  <si>
    <t>公路建设</t>
  </si>
  <si>
    <t>3</t>
  </si>
  <si>
    <t>豫财建[2018]282号</t>
  </si>
  <si>
    <t>提前下达2019年城市公交车成品油价格补助资金支出预算的通知</t>
  </si>
  <si>
    <t>对城市公交的补贴</t>
  </si>
  <si>
    <t>4</t>
  </si>
  <si>
    <t>豫财建[2018]284号</t>
  </si>
  <si>
    <t>提前下达2019年车辆购置税收入补助地方资金（一般项目）支出预算的通知</t>
  </si>
  <si>
    <t>交通局</t>
  </si>
  <si>
    <t>车辆购置税用于农村公路建设支出</t>
  </si>
  <si>
    <t>5</t>
  </si>
  <si>
    <t>豫财建[2018]286号</t>
  </si>
  <si>
    <t>提前下达2019年第一批农村公路切块车购税补助资金的通知</t>
  </si>
  <si>
    <t>6</t>
  </si>
  <si>
    <r>
      <t>豫财社</t>
    </r>
    <r>
      <rPr>
        <sz val="10"/>
        <rFont val="微软雅黑"/>
        <family val="2"/>
      </rPr>
      <t>〔</t>
    </r>
    <r>
      <rPr>
        <sz val="10"/>
        <rFont val="宋体"/>
        <family val="0"/>
      </rPr>
      <t>2018</t>
    </r>
    <r>
      <rPr>
        <sz val="10"/>
        <rFont val="微软雅黑"/>
        <family val="2"/>
      </rPr>
      <t>〕</t>
    </r>
    <r>
      <rPr>
        <sz val="10"/>
        <rFont val="宋体"/>
        <family val="0"/>
      </rPr>
      <t>154号</t>
    </r>
  </si>
  <si>
    <t>提前下达2019年优抚对象医疗保障经费预算指标的通知</t>
  </si>
  <si>
    <t>优抚对象医疗补助</t>
  </si>
  <si>
    <t>7</t>
  </si>
  <si>
    <r>
      <t>豫财社</t>
    </r>
    <r>
      <rPr>
        <sz val="10"/>
        <rFont val="微软雅黑"/>
        <family val="2"/>
      </rPr>
      <t>〔</t>
    </r>
    <r>
      <rPr>
        <sz val="10"/>
        <rFont val="宋体"/>
        <family val="0"/>
      </rPr>
      <t>2018</t>
    </r>
    <r>
      <rPr>
        <sz val="10"/>
        <rFont val="微软雅黑"/>
        <family val="2"/>
      </rPr>
      <t>〕</t>
    </r>
    <r>
      <rPr>
        <sz val="10"/>
        <rFont val="宋体"/>
        <family val="0"/>
      </rPr>
      <t>155号</t>
    </r>
  </si>
  <si>
    <t>提前下达2019年就业补助资金预算指标的通知</t>
  </si>
  <si>
    <t>8</t>
  </si>
  <si>
    <r>
      <t>豫财社</t>
    </r>
    <r>
      <rPr>
        <sz val="10"/>
        <rFont val="微软雅黑"/>
        <family val="2"/>
      </rPr>
      <t>〔</t>
    </r>
    <r>
      <rPr>
        <sz val="10"/>
        <rFont val="宋体"/>
        <family val="0"/>
      </rPr>
      <t>2018</t>
    </r>
    <r>
      <rPr>
        <sz val="10"/>
        <rFont val="微软雅黑"/>
        <family val="2"/>
      </rPr>
      <t>〕</t>
    </r>
    <r>
      <rPr>
        <sz val="10"/>
        <rFont val="宋体"/>
        <family val="0"/>
      </rPr>
      <t>174号</t>
    </r>
  </si>
  <si>
    <t>提前下达2019年公共卫生服务（重大公共卫生）补助资金预算的通知</t>
  </si>
  <si>
    <t>卫生健康支出</t>
  </si>
  <si>
    <t>9</t>
  </si>
  <si>
    <r>
      <t>豫财农</t>
    </r>
    <r>
      <rPr>
        <sz val="10"/>
        <rFont val="微软雅黑"/>
        <family val="2"/>
      </rPr>
      <t>〔</t>
    </r>
    <r>
      <rPr>
        <sz val="10"/>
        <rFont val="宋体"/>
        <family val="0"/>
      </rPr>
      <t>2018</t>
    </r>
    <r>
      <rPr>
        <sz val="10"/>
        <rFont val="微软雅黑"/>
        <family val="2"/>
      </rPr>
      <t>〕</t>
    </r>
    <r>
      <rPr>
        <sz val="10"/>
        <rFont val="宋体"/>
        <family val="0"/>
      </rPr>
      <t>156号</t>
    </r>
  </si>
  <si>
    <t>提前下达2019年部分动物防疫等补助经费预算的通知</t>
  </si>
  <si>
    <t>畜牧局</t>
  </si>
  <si>
    <t>病虫害控制</t>
  </si>
  <si>
    <t>10</t>
  </si>
  <si>
    <r>
      <t>豫财农</t>
    </r>
    <r>
      <rPr>
        <sz val="10"/>
        <rFont val="微软雅黑"/>
        <family val="2"/>
      </rPr>
      <t>〔</t>
    </r>
    <r>
      <rPr>
        <sz val="10"/>
        <rFont val="宋体"/>
        <family val="0"/>
      </rPr>
      <t>2018</t>
    </r>
    <r>
      <rPr>
        <sz val="10"/>
        <rFont val="微软雅黑"/>
        <family val="2"/>
      </rPr>
      <t>〕</t>
    </r>
    <r>
      <rPr>
        <sz val="10"/>
        <rFont val="宋体"/>
        <family val="0"/>
      </rPr>
      <t>173号</t>
    </r>
  </si>
  <si>
    <t>提前下达2019年大中型水库移民后期扶持补助资金预算的通知</t>
  </si>
  <si>
    <t>水利局</t>
  </si>
  <si>
    <t>2130321/2082201</t>
  </si>
  <si>
    <t>大中型水库移民后期扶持专项支出/移民补助</t>
  </si>
  <si>
    <t>11</t>
  </si>
  <si>
    <r>
      <t>豫财农</t>
    </r>
    <r>
      <rPr>
        <sz val="10"/>
        <rFont val="微软雅黑"/>
        <family val="2"/>
      </rPr>
      <t>〔</t>
    </r>
    <r>
      <rPr>
        <sz val="10"/>
        <rFont val="宋体"/>
        <family val="0"/>
      </rPr>
      <t>2018</t>
    </r>
    <r>
      <rPr>
        <sz val="10"/>
        <rFont val="微软雅黑"/>
        <family val="2"/>
      </rPr>
      <t>〕</t>
    </r>
    <r>
      <rPr>
        <sz val="10"/>
        <rFont val="宋体"/>
        <family val="0"/>
      </rPr>
      <t>175号</t>
    </r>
  </si>
  <si>
    <t>提前下达2019年中央和省级水利发展资金预算的通知</t>
  </si>
  <si>
    <t>江河湖库水系综合整治</t>
  </si>
  <si>
    <t>12</t>
  </si>
  <si>
    <r>
      <t>豫财农</t>
    </r>
    <r>
      <rPr>
        <sz val="10"/>
        <rFont val="微软雅黑"/>
        <family val="2"/>
      </rPr>
      <t>〔</t>
    </r>
    <r>
      <rPr>
        <sz val="10"/>
        <rFont val="宋体"/>
        <family val="0"/>
      </rPr>
      <t>2018</t>
    </r>
    <r>
      <rPr>
        <sz val="10"/>
        <rFont val="微软雅黑"/>
        <family val="2"/>
      </rPr>
      <t>〕</t>
    </r>
    <r>
      <rPr>
        <sz val="10"/>
        <rFont val="宋体"/>
        <family val="0"/>
      </rPr>
      <t>196号</t>
    </r>
  </si>
  <si>
    <t>提前下达中央财政2019年部分农业转移支付资金预算指标的通知</t>
  </si>
  <si>
    <t>农机局</t>
  </si>
  <si>
    <t>农业</t>
  </si>
  <si>
    <t>13</t>
  </si>
  <si>
    <r>
      <t>豫财农</t>
    </r>
    <r>
      <rPr>
        <sz val="10"/>
        <rFont val="微软雅黑"/>
        <family val="2"/>
      </rPr>
      <t>〔</t>
    </r>
    <r>
      <rPr>
        <sz val="10"/>
        <rFont val="宋体"/>
        <family val="0"/>
      </rPr>
      <t>2018</t>
    </r>
    <r>
      <rPr>
        <sz val="10"/>
        <rFont val="微软雅黑"/>
        <family val="2"/>
      </rPr>
      <t>〕</t>
    </r>
    <r>
      <rPr>
        <sz val="10"/>
        <rFont val="宋体"/>
        <family val="0"/>
      </rPr>
      <t>198号</t>
    </r>
  </si>
  <si>
    <t xml:space="preserve">农业 </t>
  </si>
  <si>
    <t>14</t>
  </si>
  <si>
    <r>
      <t>豫财农</t>
    </r>
    <r>
      <rPr>
        <sz val="10"/>
        <rFont val="微软雅黑"/>
        <family val="2"/>
      </rPr>
      <t>〔</t>
    </r>
    <r>
      <rPr>
        <sz val="10"/>
        <rFont val="宋体"/>
        <family val="0"/>
      </rPr>
      <t>2018</t>
    </r>
    <r>
      <rPr>
        <sz val="10"/>
        <rFont val="微软雅黑"/>
        <family val="2"/>
      </rPr>
      <t>〕</t>
    </r>
    <r>
      <rPr>
        <sz val="10"/>
        <rFont val="宋体"/>
        <family val="0"/>
      </rPr>
      <t>199号</t>
    </r>
  </si>
  <si>
    <t>提前下达中央财政2019年部分农业转移支付资金（第二批）预算指标的通知</t>
  </si>
  <si>
    <t>15</t>
  </si>
  <si>
    <t>商财预[2018]535号</t>
  </si>
  <si>
    <t>提前下达2019年中央和省级财政专项扶贫资金预算的通知</t>
  </si>
  <si>
    <t>扶贫办</t>
  </si>
  <si>
    <t>16</t>
  </si>
  <si>
    <t>商财预[2018]536号</t>
  </si>
  <si>
    <t>提前下达2019年中央和省级财政专项扶贫以工代赈资金预算的通知</t>
  </si>
  <si>
    <t>17</t>
  </si>
  <si>
    <t>商财预[2018]539号</t>
  </si>
  <si>
    <t>提前下达2019年驻村第一书记省级专项扶贫资金预算的通知</t>
  </si>
  <si>
    <t>18</t>
  </si>
  <si>
    <r>
      <t>豫财贸</t>
    </r>
    <r>
      <rPr>
        <sz val="10"/>
        <rFont val="微软雅黑"/>
        <family val="2"/>
      </rPr>
      <t>〔</t>
    </r>
    <r>
      <rPr>
        <sz val="10"/>
        <rFont val="宋体"/>
        <family val="0"/>
      </rPr>
      <t>2018</t>
    </r>
    <r>
      <rPr>
        <sz val="10"/>
        <rFont val="微软雅黑"/>
        <family val="2"/>
      </rPr>
      <t>〕</t>
    </r>
    <r>
      <rPr>
        <sz val="10"/>
        <rFont val="宋体"/>
        <family val="0"/>
      </rPr>
      <t>139号</t>
    </r>
  </si>
  <si>
    <t>提前下达2019年中央外贸发展专项资金预算的通知</t>
  </si>
  <si>
    <t>其他商业服务业等支出</t>
  </si>
  <si>
    <t>19</t>
  </si>
  <si>
    <r>
      <t>豫财金</t>
    </r>
    <r>
      <rPr>
        <sz val="10"/>
        <rFont val="微软雅黑"/>
        <family val="2"/>
      </rPr>
      <t>〔</t>
    </r>
    <r>
      <rPr>
        <sz val="10"/>
        <rFont val="宋体"/>
        <family val="0"/>
      </rPr>
      <t>2018</t>
    </r>
    <r>
      <rPr>
        <sz val="10"/>
        <rFont val="微软雅黑"/>
        <family val="2"/>
      </rPr>
      <t>〕</t>
    </r>
    <r>
      <rPr>
        <sz val="10"/>
        <rFont val="宋体"/>
        <family val="0"/>
      </rPr>
      <t>59号</t>
    </r>
  </si>
  <si>
    <t>提前下达2019年普惠金融发展专项资金预算指标的通知</t>
  </si>
  <si>
    <t>普惠金融发展支撑</t>
  </si>
  <si>
    <t>20</t>
  </si>
  <si>
    <r>
      <t>豫财金</t>
    </r>
    <r>
      <rPr>
        <sz val="10"/>
        <rFont val="微软雅黑"/>
        <family val="2"/>
      </rPr>
      <t>〔</t>
    </r>
    <r>
      <rPr>
        <sz val="10"/>
        <rFont val="宋体"/>
        <family val="0"/>
      </rPr>
      <t>2018</t>
    </r>
    <r>
      <rPr>
        <sz val="10"/>
        <rFont val="微软雅黑"/>
        <family val="2"/>
      </rPr>
      <t>〕</t>
    </r>
    <r>
      <rPr>
        <sz val="10"/>
        <rFont val="宋体"/>
        <family val="0"/>
      </rPr>
      <t>64号</t>
    </r>
  </si>
  <si>
    <t>提前下达农业保险保费补贴2019年预算指标</t>
  </si>
  <si>
    <t>农业保险保费补贴</t>
  </si>
  <si>
    <t>21</t>
  </si>
  <si>
    <r>
      <t>豫财科</t>
    </r>
    <r>
      <rPr>
        <sz val="10"/>
        <rFont val="微软雅黑"/>
        <family val="2"/>
      </rPr>
      <t>〔</t>
    </r>
    <r>
      <rPr>
        <sz val="10"/>
        <rFont val="宋体"/>
        <family val="0"/>
      </rPr>
      <t>2018</t>
    </r>
    <r>
      <rPr>
        <sz val="10"/>
        <rFont val="微软雅黑"/>
        <family val="2"/>
      </rPr>
      <t>〕</t>
    </r>
    <r>
      <rPr>
        <sz val="10"/>
        <rFont val="宋体"/>
        <family val="0"/>
      </rPr>
      <t>191号</t>
    </r>
  </si>
  <si>
    <t>提前下达中央补助地方公共文化服务体系建设专项资金（一般项目）2019年预算指标的通知</t>
  </si>
  <si>
    <t>其他文化和旅游支出</t>
  </si>
  <si>
    <t>22</t>
  </si>
  <si>
    <r>
      <t>豫财科</t>
    </r>
    <r>
      <rPr>
        <sz val="10"/>
        <rFont val="微软雅黑"/>
        <family val="2"/>
      </rPr>
      <t>〔</t>
    </r>
    <r>
      <rPr>
        <sz val="10"/>
        <rFont val="宋体"/>
        <family val="0"/>
      </rPr>
      <t>2018</t>
    </r>
    <r>
      <rPr>
        <sz val="10"/>
        <rFont val="微软雅黑"/>
        <family val="2"/>
      </rPr>
      <t>〕</t>
    </r>
    <r>
      <rPr>
        <sz val="10"/>
        <rFont val="宋体"/>
        <family val="0"/>
      </rPr>
      <t>196号</t>
    </r>
  </si>
  <si>
    <t>提前下达2019年中央补助地方公共文化服务体系建设专项资金（中央广播电视节目无线覆盖运行维护费、县级应急广播体系建设）的通知</t>
  </si>
  <si>
    <t>其他新闻出版电影支出</t>
  </si>
  <si>
    <t>23</t>
  </si>
  <si>
    <t>豫财科〔2018〕207号</t>
  </si>
  <si>
    <t>提前下达2019年企业研发财政补助专项资金的通知</t>
  </si>
  <si>
    <t>应用技术研究与开发</t>
  </si>
  <si>
    <t>24</t>
  </si>
  <si>
    <r>
      <t>豫财教</t>
    </r>
    <r>
      <rPr>
        <sz val="10"/>
        <rFont val="微软雅黑"/>
        <family val="2"/>
      </rPr>
      <t>〔</t>
    </r>
    <r>
      <rPr>
        <sz val="10"/>
        <rFont val="宋体"/>
        <family val="0"/>
      </rPr>
      <t>2018</t>
    </r>
    <r>
      <rPr>
        <sz val="10"/>
        <rFont val="微软雅黑"/>
        <family val="2"/>
      </rPr>
      <t>〕</t>
    </r>
    <r>
      <rPr>
        <sz val="10"/>
        <rFont val="宋体"/>
        <family val="0"/>
      </rPr>
      <t>117号</t>
    </r>
  </si>
  <si>
    <t>提前下达2019年支持学前教育发展中央和省级资金预算指标的通知</t>
  </si>
  <si>
    <t>教育局</t>
  </si>
  <si>
    <t>学前教育支出</t>
  </si>
  <si>
    <t>25</t>
  </si>
  <si>
    <r>
      <t>豫财教</t>
    </r>
    <r>
      <rPr>
        <sz val="10"/>
        <rFont val="微软雅黑"/>
        <family val="2"/>
      </rPr>
      <t>〔</t>
    </r>
    <r>
      <rPr>
        <sz val="10"/>
        <rFont val="宋体"/>
        <family val="0"/>
      </rPr>
      <t>2018</t>
    </r>
    <r>
      <rPr>
        <sz val="10"/>
        <rFont val="微软雅黑"/>
        <family val="2"/>
      </rPr>
      <t>〕</t>
    </r>
    <r>
      <rPr>
        <sz val="10"/>
        <rFont val="宋体"/>
        <family val="0"/>
      </rPr>
      <t>118号</t>
    </r>
  </si>
  <si>
    <t>提前下达2019年改善普通高中办学条件中央补助资金预算指标的通知</t>
  </si>
  <si>
    <t>高中教育支出</t>
  </si>
  <si>
    <t>26</t>
  </si>
  <si>
    <r>
      <t>豫财教</t>
    </r>
    <r>
      <rPr>
        <sz val="10"/>
        <rFont val="微软雅黑"/>
        <family val="2"/>
      </rPr>
      <t>〔</t>
    </r>
    <r>
      <rPr>
        <sz val="10"/>
        <rFont val="宋体"/>
        <family val="0"/>
      </rPr>
      <t>2018</t>
    </r>
    <r>
      <rPr>
        <sz val="10"/>
        <rFont val="微软雅黑"/>
        <family val="2"/>
      </rPr>
      <t>〕</t>
    </r>
    <r>
      <rPr>
        <sz val="10"/>
        <rFont val="宋体"/>
        <family val="0"/>
      </rPr>
      <t>123号</t>
    </r>
  </si>
  <si>
    <t>提前下达2019年建档立卡贫困家庭儿童学前教育保教费省级补助资金预算指标的通知</t>
  </si>
  <si>
    <t>27</t>
  </si>
  <si>
    <r>
      <t>豫财教</t>
    </r>
    <r>
      <rPr>
        <sz val="10"/>
        <rFont val="微软雅黑"/>
        <family val="2"/>
      </rPr>
      <t>〔</t>
    </r>
    <r>
      <rPr>
        <sz val="10"/>
        <rFont val="宋体"/>
        <family val="0"/>
      </rPr>
      <t>2018</t>
    </r>
    <r>
      <rPr>
        <sz val="10"/>
        <rFont val="微软雅黑"/>
        <family val="2"/>
      </rPr>
      <t>〕</t>
    </r>
    <r>
      <rPr>
        <sz val="10"/>
        <rFont val="宋体"/>
        <family val="0"/>
      </rPr>
      <t>124号</t>
    </r>
  </si>
  <si>
    <t>提前下达2019年义务教育阶段建档立卡贫困家庭学生营养改善省级补助资金预算指标的通知</t>
  </si>
  <si>
    <t>普通教育</t>
  </si>
  <si>
    <t>28</t>
  </si>
  <si>
    <r>
      <t>豫财行</t>
    </r>
    <r>
      <rPr>
        <sz val="10"/>
        <rFont val="微软雅黑"/>
        <family val="2"/>
      </rPr>
      <t>〔</t>
    </r>
    <r>
      <rPr>
        <sz val="10"/>
        <rFont val="宋体"/>
        <family val="0"/>
      </rPr>
      <t>2018</t>
    </r>
    <r>
      <rPr>
        <sz val="10"/>
        <rFont val="微软雅黑"/>
        <family val="2"/>
      </rPr>
      <t>〕</t>
    </r>
    <r>
      <rPr>
        <sz val="10"/>
        <rFont val="宋体"/>
        <family val="0"/>
      </rPr>
      <t>171号</t>
    </r>
  </si>
  <si>
    <t>提前下达2019年市场监管服务专项转移支付资金的通知</t>
  </si>
  <si>
    <t>工商局</t>
  </si>
  <si>
    <t>市场监督管理事务</t>
  </si>
  <si>
    <t>29</t>
  </si>
  <si>
    <r>
      <t>豫财行</t>
    </r>
    <r>
      <rPr>
        <sz val="10"/>
        <rFont val="微软雅黑"/>
        <family val="2"/>
      </rPr>
      <t>〔</t>
    </r>
    <r>
      <rPr>
        <sz val="10"/>
        <rFont val="宋体"/>
        <family val="0"/>
      </rPr>
      <t>2018</t>
    </r>
    <r>
      <rPr>
        <sz val="10"/>
        <rFont val="微软雅黑"/>
        <family val="2"/>
      </rPr>
      <t>〕</t>
    </r>
    <r>
      <rPr>
        <sz val="10"/>
        <rFont val="宋体"/>
        <family val="0"/>
      </rPr>
      <t>172号</t>
    </r>
  </si>
  <si>
    <t>提前下达2019年审计事业发展专项资金的通知</t>
  </si>
  <si>
    <t>审计局</t>
  </si>
  <si>
    <t>审计事务</t>
  </si>
  <si>
    <t>30</t>
  </si>
  <si>
    <r>
      <t>豫财行</t>
    </r>
    <r>
      <rPr>
        <sz val="10"/>
        <rFont val="微软雅黑"/>
        <family val="2"/>
      </rPr>
      <t>〔</t>
    </r>
    <r>
      <rPr>
        <sz val="10"/>
        <rFont val="宋体"/>
        <family val="0"/>
      </rPr>
      <t>2018</t>
    </r>
    <r>
      <rPr>
        <sz val="10"/>
        <rFont val="微软雅黑"/>
        <family val="2"/>
      </rPr>
      <t>〕</t>
    </r>
    <r>
      <rPr>
        <sz val="10"/>
        <rFont val="宋体"/>
        <family val="0"/>
      </rPr>
      <t>193号</t>
    </r>
  </si>
  <si>
    <t>提前下达2019年民兵预备役经费的通知</t>
  </si>
  <si>
    <t>民兵</t>
  </si>
  <si>
    <t>表二十一</t>
  </si>
  <si>
    <t>2019年税收返还分地区情况表</t>
  </si>
  <si>
    <t>表二十二</t>
  </si>
  <si>
    <t>2019年一般性转移支付分地区情况表</t>
  </si>
  <si>
    <t>表二十三</t>
  </si>
  <si>
    <t>2019年一般公共预算“三公”经费支出预算表</t>
  </si>
  <si>
    <t>上年预算数</t>
  </si>
  <si>
    <t>增减（-）</t>
  </si>
  <si>
    <t>1、因公出国（境）费用</t>
  </si>
  <si>
    <t>2、公务接待费</t>
  </si>
  <si>
    <t>3、公务用车费</t>
  </si>
  <si>
    <t>其中：（1）公务用车运行维护费</t>
  </si>
  <si>
    <t xml:space="preserve">      （2）公务用车购置</t>
  </si>
  <si>
    <t>小计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</si>
</sst>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0.00_ "/>
    <numFmt numFmtId="180" formatCode="0_ "/>
    <numFmt numFmtId="181" formatCode="#,##0_);[Red]\(#,##0\)"/>
    <numFmt numFmtId="182" formatCode="0.0_ "/>
  </numFmts>
  <fonts count="65">
    <font>
      <sz val="12"/>
      <name val="宋体"/>
      <family val="0"/>
    </font>
    <font>
      <sz val="11"/>
      <name val="宋体"/>
      <family val="0"/>
    </font>
    <font>
      <sz val="9"/>
      <name val="宋体"/>
      <family val="0"/>
    </font>
    <font>
      <b/>
      <sz val="12"/>
      <name val="宋体"/>
      <family val="0"/>
    </font>
    <font>
      <b/>
      <sz val="18"/>
      <name val="黑体"/>
      <family val="3"/>
    </font>
    <font>
      <b/>
      <sz val="11"/>
      <name val="宋体"/>
      <family val="0"/>
    </font>
    <font>
      <sz val="12"/>
      <name val="黑体"/>
      <family val="3"/>
    </font>
    <font>
      <sz val="18"/>
      <name val="黑体"/>
      <family val="3"/>
    </font>
    <font>
      <sz val="10"/>
      <name val="宋体"/>
      <family val="0"/>
    </font>
    <font>
      <sz val="20"/>
      <name val="黑体"/>
      <family val="3"/>
    </font>
    <font>
      <sz val="11"/>
      <color indexed="8"/>
      <name val="宋体"/>
      <family val="0"/>
    </font>
    <font>
      <b/>
      <sz val="11"/>
      <color indexed="8"/>
      <name val="宋体"/>
      <family val="0"/>
    </font>
    <font>
      <b/>
      <sz val="18"/>
      <color indexed="63"/>
      <name val="黑体"/>
      <family val="3"/>
    </font>
    <font>
      <b/>
      <sz val="22"/>
      <color indexed="63"/>
      <name val="微软雅黑"/>
      <family val="2"/>
    </font>
    <font>
      <sz val="11"/>
      <color indexed="63"/>
      <name val="宋体"/>
      <family val="0"/>
    </font>
    <font>
      <sz val="18"/>
      <name val="宋体"/>
      <family val="0"/>
    </font>
    <font>
      <sz val="11"/>
      <name val="黑体"/>
      <family val="3"/>
    </font>
    <font>
      <sz val="12"/>
      <color indexed="8"/>
      <name val="Times New Roman"/>
      <family val="1"/>
    </font>
    <font>
      <b/>
      <sz val="12"/>
      <color indexed="8"/>
      <name val="宋体"/>
      <family val="0"/>
    </font>
    <font>
      <sz val="14"/>
      <color indexed="8"/>
      <name val="Times New Roman"/>
      <family val="1"/>
    </font>
    <font>
      <b/>
      <sz val="18"/>
      <color indexed="8"/>
      <name val="思源黑体 CN Bold"/>
      <family val="0"/>
    </font>
    <font>
      <sz val="14"/>
      <name val="Times New Roman"/>
      <family val="1"/>
    </font>
    <font>
      <sz val="11"/>
      <color indexed="8"/>
      <name val="黑体"/>
      <family val="3"/>
    </font>
    <font>
      <sz val="12"/>
      <color indexed="8"/>
      <name val="宋体"/>
      <family val="0"/>
    </font>
    <font>
      <b/>
      <sz val="12"/>
      <color indexed="8"/>
      <name val="黑体"/>
      <family val="3"/>
    </font>
    <font>
      <b/>
      <sz val="18"/>
      <name val="思源黑体 CN Bold"/>
      <family val="0"/>
    </font>
    <font>
      <sz val="12"/>
      <name val="Times New Roman"/>
      <family val="1"/>
    </font>
    <font>
      <sz val="16"/>
      <name val="黑体"/>
      <family val="3"/>
    </font>
    <font>
      <b/>
      <sz val="24"/>
      <name val="黑体"/>
      <family val="3"/>
    </font>
    <font>
      <sz val="16"/>
      <name val="楷体_GB2312"/>
      <family val="0"/>
    </font>
    <font>
      <sz val="48"/>
      <name val="黑体"/>
      <family val="3"/>
    </font>
    <font>
      <sz val="22"/>
      <name val="楷体_GB2312"/>
      <family val="0"/>
    </font>
    <font>
      <b/>
      <sz val="18"/>
      <color indexed="56"/>
      <name val="宋体"/>
      <family val="0"/>
    </font>
    <font>
      <b/>
      <sz val="11"/>
      <color indexed="9"/>
      <name val="宋体"/>
      <family val="0"/>
    </font>
    <font>
      <sz val="11"/>
      <color indexed="52"/>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u val="single"/>
      <sz val="12"/>
      <color indexed="12"/>
      <name val="宋体"/>
      <family val="0"/>
    </font>
    <font>
      <sz val="11"/>
      <color indexed="60"/>
      <name val="宋体"/>
      <family val="0"/>
    </font>
    <font>
      <sz val="11"/>
      <color indexed="17"/>
      <name val="宋体"/>
      <family val="0"/>
    </font>
    <font>
      <u val="single"/>
      <sz val="12"/>
      <color indexed="36"/>
      <name val="宋体"/>
      <family val="0"/>
    </font>
    <font>
      <b/>
      <sz val="11"/>
      <color indexed="63"/>
      <name val="宋体"/>
      <family val="0"/>
    </font>
    <font>
      <sz val="11"/>
      <color indexed="10"/>
      <name val="宋体"/>
      <family val="0"/>
    </font>
    <font>
      <b/>
      <sz val="13"/>
      <color indexed="56"/>
      <name val="宋体"/>
      <family val="0"/>
    </font>
    <font>
      <i/>
      <sz val="11"/>
      <color indexed="23"/>
      <name val="宋体"/>
      <family val="0"/>
    </font>
    <font>
      <b/>
      <sz val="15"/>
      <color indexed="56"/>
      <name val="宋体"/>
      <family val="0"/>
    </font>
    <font>
      <b/>
      <sz val="11"/>
      <color indexed="52"/>
      <name val="宋体"/>
      <family val="0"/>
    </font>
    <font>
      <sz val="10"/>
      <name val="Helv"/>
      <family val="2"/>
    </font>
    <font>
      <sz val="10"/>
      <name val="微软雅黑"/>
      <family val="2"/>
    </font>
    <font>
      <sz val="11"/>
      <name val="Times New Roman"/>
      <family val="1"/>
    </font>
    <font>
      <b/>
      <sz val="11"/>
      <name val="Times New Roman"/>
      <family val="1"/>
    </font>
    <font>
      <b/>
      <sz val="9"/>
      <name val="宋体"/>
      <family val="0"/>
    </font>
    <font>
      <b/>
      <sz val="9"/>
      <name val="Tahoma"/>
      <family val="2"/>
    </font>
    <font>
      <sz val="9"/>
      <name val="Tahoma"/>
      <family val="2"/>
    </font>
    <font>
      <sz val="11"/>
      <color theme="1"/>
      <name val="Calibri"/>
      <family val="0"/>
    </font>
    <font>
      <b/>
      <sz val="11"/>
      <color theme="1"/>
      <name val="Calibri"/>
      <family val="0"/>
    </font>
    <font>
      <b/>
      <sz val="18"/>
      <color rgb="FF333333"/>
      <name val="黑体"/>
      <family val="3"/>
    </font>
    <font>
      <b/>
      <sz val="22"/>
      <color rgb="FF333333"/>
      <name val="微软雅黑"/>
      <family val="2"/>
    </font>
    <font>
      <sz val="11"/>
      <color rgb="FF333333"/>
      <name val="Cambria"/>
      <family val="0"/>
    </font>
    <font>
      <b/>
      <sz val="12"/>
      <color rgb="FF000000"/>
      <name val="宋体"/>
      <family val="0"/>
    </font>
    <font>
      <sz val="11"/>
      <color indexed="8"/>
      <name val="Cambria"/>
      <family val="0"/>
    </font>
    <font>
      <b/>
      <sz val="12"/>
      <color theme="1"/>
      <name val="黑体"/>
      <family val="3"/>
    </font>
    <font>
      <b/>
      <sz val="8"/>
      <name val="宋体"/>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37"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37" fillId="7" borderId="0" applyNumberFormat="0" applyBorder="0" applyAlignment="0" applyProtection="0"/>
    <xf numFmtId="0" fontId="35" fillId="0" borderId="0" applyNumberFormat="0" applyFill="0" applyBorder="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5" fillId="0" borderId="4" applyNumberFormat="0" applyFill="0" applyAlignment="0" applyProtection="0"/>
    <xf numFmtId="0" fontId="37" fillId="8" borderId="0" applyNumberFormat="0" applyBorder="0" applyAlignment="0" applyProtection="0"/>
    <xf numFmtId="0" fontId="35" fillId="0" borderId="5" applyNumberFormat="0" applyFill="0" applyAlignment="0" applyProtection="0"/>
    <xf numFmtId="0" fontId="37" fillId="9" borderId="0" applyNumberFormat="0" applyBorder="0" applyAlignment="0" applyProtection="0"/>
    <xf numFmtId="0" fontId="43" fillId="10" borderId="6" applyNumberFormat="0" applyAlignment="0" applyProtection="0"/>
    <xf numFmtId="0" fontId="48" fillId="10" borderId="1" applyNumberFormat="0" applyAlignment="0" applyProtection="0"/>
    <xf numFmtId="0" fontId="0" fillId="0" borderId="0">
      <alignment/>
      <protection/>
    </xf>
    <xf numFmtId="0" fontId="33" fillId="11" borderId="7" applyNumberFormat="0" applyAlignment="0" applyProtection="0"/>
    <xf numFmtId="0" fontId="10" fillId="3" borderId="0" applyNumberFormat="0" applyBorder="0" applyAlignment="0" applyProtection="0"/>
    <xf numFmtId="0" fontId="37" fillId="12" borderId="0" applyNumberFormat="0" applyBorder="0" applyAlignment="0" applyProtection="0"/>
    <xf numFmtId="0" fontId="34" fillId="0" borderId="8" applyNumberFormat="0" applyFill="0" applyAlignment="0" applyProtection="0"/>
    <xf numFmtId="0" fontId="11" fillId="0" borderId="9" applyNumberFormat="0" applyFill="0" applyAlignment="0" applyProtection="0"/>
    <xf numFmtId="0" fontId="41" fillId="2" borderId="0" applyNumberFormat="0" applyBorder="0" applyAlignment="0" applyProtection="0"/>
    <xf numFmtId="0" fontId="40" fillId="13" borderId="0" applyNumberFormat="0" applyBorder="0" applyAlignment="0" applyProtection="0"/>
    <xf numFmtId="0" fontId="10" fillId="14" borderId="0" applyNumberFormat="0" applyBorder="0" applyAlignment="0" applyProtection="0"/>
    <xf numFmtId="0" fontId="3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37" fillId="18" borderId="0" applyNumberFormat="0" applyBorder="0" applyAlignment="0" applyProtection="0"/>
    <xf numFmtId="0" fontId="0" fillId="0" borderId="0">
      <alignment/>
      <protection/>
    </xf>
    <xf numFmtId="0" fontId="3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6" fillId="5" borderId="0" applyNumberFormat="0" applyBorder="0" applyAlignment="0" applyProtection="0"/>
    <xf numFmtId="0" fontId="37" fillId="20" borderId="0" applyNumberFormat="0" applyBorder="0" applyAlignment="0" applyProtection="0"/>
    <xf numFmtId="0" fontId="0" fillId="0" borderId="0">
      <alignment vertical="center"/>
      <protection/>
    </xf>
    <xf numFmtId="0" fontId="10"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 fillId="0" borderId="0">
      <alignment/>
      <protection/>
    </xf>
    <xf numFmtId="0" fontId="0" fillId="0" borderId="0">
      <alignment/>
      <protection/>
    </xf>
    <xf numFmtId="0" fontId="10" fillId="22" borderId="0" applyNumberFormat="0" applyBorder="0" applyAlignment="0" applyProtection="0"/>
    <xf numFmtId="0" fontId="37" fillId="23" borderId="0" applyNumberFormat="0" applyBorder="0" applyAlignment="0" applyProtection="0"/>
    <xf numFmtId="0" fontId="36"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9" fillId="0" borderId="0">
      <alignment/>
      <protection/>
    </xf>
    <xf numFmtId="0" fontId="41" fillId="2" borderId="0" applyNumberFormat="0" applyBorder="0" applyAlignment="0" applyProtection="0"/>
    <xf numFmtId="0" fontId="41" fillId="2" borderId="0" applyNumberFormat="0" applyBorder="0" applyAlignment="0" applyProtection="0"/>
    <xf numFmtId="0" fontId="49"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10" fillId="0" borderId="0">
      <alignment vertical="center"/>
      <protection/>
    </xf>
  </cellStyleXfs>
  <cellXfs count="267">
    <xf numFmtId="0" fontId="0" fillId="0" borderId="0" xfId="0" applyAlignment="1">
      <alignment/>
    </xf>
    <xf numFmtId="0" fontId="2" fillId="0" borderId="0" xfId="0" applyFont="1" applyFill="1" applyAlignment="1">
      <alignment/>
    </xf>
    <xf numFmtId="0" fontId="1" fillId="0" borderId="0" xfId="0" applyFont="1" applyFill="1" applyAlignment="1">
      <alignment/>
    </xf>
    <xf numFmtId="0" fontId="3" fillId="0" borderId="0" xfId="0" applyFont="1" applyFill="1" applyBorder="1" applyAlignment="1">
      <alignment/>
    </xf>
    <xf numFmtId="0" fontId="4" fillId="0" borderId="0" xfId="0" applyNumberFormat="1" applyFont="1" applyFill="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76" fontId="1" fillId="0" borderId="0" xfId="0" applyNumberFormat="1" applyFont="1" applyFill="1" applyAlignment="1">
      <alignment vertical="center" wrapText="1"/>
    </xf>
    <xf numFmtId="176" fontId="1" fillId="0" borderId="0" xfId="0" applyNumberFormat="1" applyFont="1" applyFill="1" applyAlignment="1">
      <alignment horizontal="right" vertical="center" wrapText="1"/>
    </xf>
    <xf numFmtId="0" fontId="5" fillId="0" borderId="11" xfId="0" applyFont="1" applyFill="1" applyBorder="1" applyAlignment="1">
      <alignment horizontal="center" vertical="center" wrapText="1"/>
    </xf>
    <xf numFmtId="0" fontId="0" fillId="0" borderId="11" xfId="0" applyFont="1" applyFill="1" applyBorder="1" applyAlignment="1">
      <alignment vertical="center"/>
    </xf>
    <xf numFmtId="0" fontId="1" fillId="0" borderId="11" xfId="0" applyFont="1" applyFill="1" applyBorder="1" applyAlignment="1">
      <alignment/>
    </xf>
    <xf numFmtId="177" fontId="1" fillId="0" borderId="11" xfId="0" applyNumberFormat="1" applyFont="1" applyFill="1" applyBorder="1" applyAlignment="1">
      <alignment/>
    </xf>
    <xf numFmtId="0" fontId="1" fillId="0" borderId="12" xfId="0" applyFont="1" applyFill="1" applyBorder="1" applyAlignment="1">
      <alignment horizontal="center" vertical="center" wrapText="1"/>
    </xf>
    <xf numFmtId="0" fontId="0"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pplyProtection="1">
      <alignment vertical="center"/>
      <protection locked="0"/>
    </xf>
    <xf numFmtId="178" fontId="6" fillId="0" borderId="0"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8" fontId="1" fillId="0" borderId="0"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1" fontId="1" fillId="0" borderId="11" xfId="0" applyNumberFormat="1"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0" fontId="1" fillId="0" borderId="11" xfId="0" applyFont="1" applyFill="1" applyBorder="1" applyAlignment="1" applyProtection="1">
      <alignment vertical="center" wrapText="1"/>
      <protection locked="0"/>
    </xf>
    <xf numFmtId="3" fontId="1" fillId="0" borderId="11" xfId="0" applyNumberFormat="1" applyFont="1" applyFill="1" applyBorder="1" applyAlignment="1" applyProtection="1">
      <alignment vertical="center"/>
      <protection/>
    </xf>
    <xf numFmtId="0" fontId="0" fillId="0" borderId="12"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178" fontId="1" fillId="0" borderId="11"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horizontal="left" vertical="center"/>
      <protection locked="0"/>
    </xf>
    <xf numFmtId="0" fontId="5" fillId="0" borderId="16" xfId="0" applyFont="1" applyFill="1" applyBorder="1" applyAlignment="1" applyProtection="1">
      <alignment horizontal="distributed" vertical="center"/>
      <protection locked="0"/>
    </xf>
    <xf numFmtId="0" fontId="0" fillId="0" borderId="0" xfId="0" applyFont="1" applyFill="1" applyBorder="1" applyAlignment="1">
      <alignment vertical="center"/>
    </xf>
    <xf numFmtId="0" fontId="0" fillId="0" borderId="0" xfId="0" applyFont="1" applyFill="1" applyAlignment="1">
      <alignment/>
    </xf>
    <xf numFmtId="49" fontId="0" fillId="0" borderId="0" xfId="0" applyNumberFormat="1" applyFont="1" applyFill="1" applyBorder="1" applyAlignment="1">
      <alignment horizontal="center" vertical="center"/>
    </xf>
    <xf numFmtId="177" fontId="0" fillId="0" borderId="0" xfId="0" applyNumberFormat="1" applyFont="1" applyFill="1" applyBorder="1" applyAlignment="1">
      <alignment vertical="center"/>
    </xf>
    <xf numFmtId="49" fontId="7" fillId="0" borderId="0" xfId="0" applyNumberFormat="1" applyFont="1" applyFill="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Alignment="1">
      <alignment horizontal="left" vertical="center"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177"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177" fontId="8" fillId="0" borderId="11" xfId="0" applyNumberFormat="1" applyFont="1" applyFill="1" applyBorder="1" applyAlignment="1">
      <alignment vertical="center" wrapText="1"/>
    </xf>
    <xf numFmtId="0" fontId="8" fillId="0" borderId="11" xfId="0" applyFont="1" applyFill="1" applyBorder="1" applyAlignment="1">
      <alignment vertical="center" wrapText="1"/>
    </xf>
    <xf numFmtId="0" fontId="8" fillId="0" borderId="11" xfId="0" applyFont="1" applyFill="1" applyBorder="1" applyAlignment="1">
      <alignment vertical="center"/>
    </xf>
    <xf numFmtId="49" fontId="8" fillId="0" borderId="11" xfId="0" applyNumberFormat="1" applyFont="1" applyFill="1" applyBorder="1" applyAlignment="1">
      <alignment horizontal="center" vertical="center"/>
    </xf>
    <xf numFmtId="177" fontId="8" fillId="0" borderId="11" xfId="0" applyNumberFormat="1" applyFont="1" applyFill="1" applyBorder="1" applyAlignment="1">
      <alignment vertical="center"/>
    </xf>
    <xf numFmtId="49" fontId="9" fillId="0" borderId="0" xfId="0" applyNumberFormat="1" applyFont="1" applyFill="1" applyBorder="1" applyAlignment="1">
      <alignment vertical="center" wrapText="1"/>
    </xf>
    <xf numFmtId="49" fontId="7" fillId="0" borderId="0" xfId="0" applyNumberFormat="1" applyFont="1" applyFill="1" applyAlignment="1">
      <alignment horizontal="right" vertical="center" wrapText="1"/>
    </xf>
    <xf numFmtId="49" fontId="9" fillId="0" borderId="0" xfId="0" applyNumberFormat="1" applyFont="1" applyFill="1" applyBorder="1" applyAlignment="1">
      <alignment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ont="1" applyFill="1" applyBorder="1" applyAlignment="1">
      <alignment vertical="center" wrapText="1"/>
    </xf>
    <xf numFmtId="49" fontId="9"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0" fillId="0" borderId="0" xfId="0" applyFont="1" applyFill="1" applyBorder="1" applyAlignment="1">
      <alignment horizontal="left"/>
    </xf>
    <xf numFmtId="179" fontId="0" fillId="0" borderId="0" xfId="0" applyNumberFormat="1" applyFont="1" applyFill="1" applyBorder="1" applyAlignment="1">
      <alignment/>
    </xf>
    <xf numFmtId="0" fontId="3" fillId="0" borderId="0" xfId="0" applyFont="1" applyFill="1" applyBorder="1" applyAlignment="1">
      <alignment horizontal="left" vertical="center"/>
    </xf>
    <xf numFmtId="0" fontId="4"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179" fontId="1" fillId="0" borderId="0" xfId="0" applyNumberFormat="1" applyFont="1" applyFill="1" applyBorder="1" applyAlignment="1" applyProtection="1">
      <alignment horizontal="right" vertical="center"/>
      <protection/>
    </xf>
    <xf numFmtId="0" fontId="1" fillId="0" borderId="11" xfId="0" applyFont="1" applyFill="1" applyBorder="1" applyAlignment="1">
      <alignment horizontal="center" vertical="center"/>
    </xf>
    <xf numFmtId="0" fontId="1" fillId="0" borderId="11" xfId="0" applyNumberFormat="1" applyFont="1" applyFill="1" applyBorder="1" applyAlignment="1" applyProtection="1">
      <alignment horizontal="center" vertical="center"/>
      <protection/>
    </xf>
    <xf numFmtId="179" fontId="1" fillId="0" borderId="11" xfId="0" applyNumberFormat="1" applyFont="1" applyFill="1" applyBorder="1" applyAlignment="1" applyProtection="1">
      <alignment horizontal="center" vertical="center"/>
      <protection/>
    </xf>
    <xf numFmtId="0" fontId="1" fillId="0" borderId="11" xfId="0" applyFont="1" applyFill="1" applyBorder="1" applyAlignment="1">
      <alignment horizontal="left" vertical="center"/>
    </xf>
    <xf numFmtId="0" fontId="5" fillId="0" borderId="11" xfId="0" applyNumberFormat="1" applyFont="1" applyFill="1" applyBorder="1" applyAlignment="1" applyProtection="1">
      <alignment horizontal="left" vertical="center"/>
      <protection/>
    </xf>
    <xf numFmtId="179" fontId="1" fillId="0" borderId="11"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left" vertical="center"/>
      <protection/>
    </xf>
    <xf numFmtId="179" fontId="1" fillId="0" borderId="11" xfId="0" applyNumberFormat="1" applyFont="1" applyFill="1" applyBorder="1" applyAlignment="1" applyProtection="1">
      <alignment horizontal="right" vertical="center"/>
      <protection/>
    </xf>
    <xf numFmtId="0" fontId="56" fillId="0" borderId="11" xfId="0" applyFont="1" applyFill="1" applyBorder="1" applyAlignment="1">
      <alignment horizontal="left" vertical="center"/>
    </xf>
    <xf numFmtId="179" fontId="1" fillId="0" borderId="11" xfId="0" applyNumberFormat="1" applyFont="1" applyFill="1" applyBorder="1" applyAlignment="1">
      <alignment vertical="center"/>
    </xf>
    <xf numFmtId="0" fontId="57" fillId="0" borderId="11" xfId="0" applyFont="1" applyFill="1" applyBorder="1" applyAlignment="1">
      <alignment horizontal="center" vertical="center"/>
    </xf>
    <xf numFmtId="0" fontId="1" fillId="0" borderId="0"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0" xfId="0" applyFill="1" applyAlignment="1">
      <alignment horizontal="center" vertical="center"/>
    </xf>
    <xf numFmtId="0" fontId="6"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1" fillId="0" borderId="11" xfId="0" applyFont="1" applyFill="1" applyBorder="1" applyAlignment="1">
      <alignment horizontal="center" vertical="center"/>
    </xf>
    <xf numFmtId="0" fontId="5" fillId="0" borderId="11" xfId="0" applyFont="1" applyBorder="1" applyAlignment="1">
      <alignment vertical="center"/>
    </xf>
    <xf numFmtId="0" fontId="1" fillId="0" borderId="11" xfId="0" applyFont="1" applyBorder="1" applyAlignment="1">
      <alignment horizontal="center" vertical="center"/>
    </xf>
    <xf numFmtId="0" fontId="1" fillId="0" borderId="11" xfId="0" applyFont="1" applyFill="1" applyBorder="1" applyAlignment="1">
      <alignment vertical="center"/>
    </xf>
    <xf numFmtId="0" fontId="1" fillId="0" borderId="11" xfId="0" applyFont="1" applyBorder="1" applyAlignment="1">
      <alignment horizontal="left" vertical="center" indent="2"/>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0" fillId="0" borderId="0" xfId="0" applyFill="1" applyAlignment="1">
      <alignment/>
    </xf>
    <xf numFmtId="0" fontId="3" fillId="0" borderId="0" xfId="0" applyFont="1" applyAlignment="1">
      <alignment wrapText="1"/>
    </xf>
    <xf numFmtId="0" fontId="3" fillId="0" borderId="0" xfId="0" applyFont="1" applyAlignment="1">
      <alignment/>
    </xf>
    <xf numFmtId="0" fontId="7" fillId="24" borderId="0" xfId="0" applyFont="1" applyFill="1" applyAlignment="1">
      <alignment horizontal="center" vertical="center"/>
    </xf>
    <xf numFmtId="0" fontId="0" fillId="0" borderId="0" xfId="0" applyAlignment="1">
      <alignment horizontal="right"/>
    </xf>
    <xf numFmtId="0" fontId="1" fillId="0" borderId="10" xfId="0" applyFont="1" applyBorder="1" applyAlignment="1">
      <alignment horizontal="right"/>
    </xf>
    <xf numFmtId="177" fontId="5" fillId="0" borderId="11" xfId="0" applyNumberFormat="1" applyFont="1" applyBorder="1" applyAlignment="1">
      <alignment horizontal="center" vertical="center" wrapText="1"/>
    </xf>
    <xf numFmtId="3" fontId="1" fillId="0" borderId="11" xfId="0" applyNumberFormat="1" applyFont="1" applyFill="1" applyBorder="1" applyAlignment="1">
      <alignment horizontal="right" vertical="center"/>
    </xf>
    <xf numFmtId="0" fontId="0" fillId="0" borderId="0" xfId="0" applyFont="1" applyBorder="1" applyAlignment="1">
      <alignment/>
    </xf>
    <xf numFmtId="0" fontId="1" fillId="0" borderId="11" xfId="23" applyFont="1" applyBorder="1" applyAlignment="1">
      <alignment horizontal="right" vertical="center"/>
      <protection/>
    </xf>
    <xf numFmtId="0" fontId="1" fillId="0" borderId="11" xfId="0" applyFont="1" applyBorder="1" applyAlignment="1">
      <alignment horizontal="right" vertical="center"/>
    </xf>
    <xf numFmtId="0" fontId="1" fillId="0" borderId="11" xfId="0" applyFont="1" applyBorder="1" applyAlignment="1">
      <alignment horizontal="right" vertical="center"/>
    </xf>
    <xf numFmtId="0" fontId="5" fillId="0" borderId="11" xfId="23" applyFont="1" applyFill="1" applyBorder="1" applyAlignment="1">
      <alignment horizontal="center" vertical="center"/>
      <protection/>
    </xf>
    <xf numFmtId="3" fontId="1" fillId="0" borderId="11" xfId="23" applyNumberFormat="1" applyFont="1" applyFill="1" applyBorder="1" applyAlignment="1">
      <alignment horizontal="center" vertical="center"/>
      <protection/>
    </xf>
    <xf numFmtId="3" fontId="1" fillId="0" borderId="11" xfId="23" applyNumberFormat="1" applyFont="1" applyFill="1" applyBorder="1" applyAlignment="1">
      <alignment horizontal="right" vertical="center"/>
      <protection/>
    </xf>
    <xf numFmtId="180" fontId="0" fillId="0" borderId="0" xfId="0" applyNumberFormat="1" applyAlignment="1">
      <alignment vertical="center"/>
    </xf>
    <xf numFmtId="180" fontId="0" fillId="0" borderId="0" xfId="0" applyNumberFormat="1" applyFill="1" applyAlignment="1">
      <alignment/>
    </xf>
    <xf numFmtId="180" fontId="3" fillId="0" borderId="0" xfId="0" applyNumberFormat="1" applyFont="1" applyAlignment="1">
      <alignment wrapText="1"/>
    </xf>
    <xf numFmtId="180" fontId="3" fillId="0" borderId="0" xfId="0" applyNumberFormat="1" applyFont="1" applyAlignment="1">
      <alignment/>
    </xf>
    <xf numFmtId="180" fontId="0" fillId="0" borderId="0" xfId="0" applyNumberFormat="1" applyAlignment="1">
      <alignment wrapText="1"/>
    </xf>
    <xf numFmtId="180" fontId="0" fillId="0" borderId="0" xfId="0" applyNumberFormat="1" applyAlignment="1">
      <alignment horizontal="center"/>
    </xf>
    <xf numFmtId="180" fontId="0" fillId="0" borderId="0" xfId="0" applyNumberFormat="1" applyAlignment="1">
      <alignment/>
    </xf>
    <xf numFmtId="180" fontId="3" fillId="0" borderId="0" xfId="0" applyNumberFormat="1" applyFont="1" applyAlignment="1">
      <alignment vertical="center" wrapText="1"/>
    </xf>
    <xf numFmtId="180" fontId="0" fillId="0" borderId="0" xfId="0" applyNumberFormat="1" applyAlignment="1">
      <alignment vertical="center" wrapText="1"/>
    </xf>
    <xf numFmtId="180" fontId="0" fillId="0" borderId="0" xfId="0" applyNumberFormat="1" applyAlignment="1">
      <alignment horizontal="center" vertical="center"/>
    </xf>
    <xf numFmtId="49" fontId="7" fillId="24" borderId="0" xfId="0" applyNumberFormat="1" applyFont="1" applyFill="1" applyAlignment="1">
      <alignment horizontal="center"/>
    </xf>
    <xf numFmtId="49" fontId="0" fillId="0" borderId="0" xfId="0" applyNumberFormat="1" applyAlignment="1">
      <alignment wrapText="1"/>
    </xf>
    <xf numFmtId="49" fontId="0" fillId="0" borderId="0" xfId="0" applyNumberFormat="1" applyAlignment="1">
      <alignment horizontal="center"/>
    </xf>
    <xf numFmtId="49" fontId="1" fillId="0" borderId="0" xfId="0" applyNumberFormat="1" applyFont="1" applyAlignment="1">
      <alignment horizontal="right"/>
    </xf>
    <xf numFmtId="49" fontId="5" fillId="0" borderId="11"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Border="1" applyAlignment="1">
      <alignment horizontal="left" vertical="center" wrapText="1"/>
    </xf>
    <xf numFmtId="49" fontId="1" fillId="0" borderId="11" xfId="0" applyNumberFormat="1" applyFont="1" applyFill="1" applyBorder="1" applyAlignment="1" applyProtection="1">
      <alignment vertical="center"/>
      <protection/>
    </xf>
    <xf numFmtId="49" fontId="1" fillId="0" borderId="11" xfId="0" applyNumberFormat="1" applyFont="1" applyFill="1" applyBorder="1" applyAlignment="1" applyProtection="1">
      <alignment horizontal="center" vertical="center"/>
      <protection/>
    </xf>
    <xf numFmtId="49" fontId="0" fillId="0" borderId="11" xfId="0" applyNumberFormat="1" applyFont="1" applyFill="1" applyBorder="1" applyAlignment="1">
      <alignment horizontal="center" vertical="center"/>
    </xf>
    <xf numFmtId="180" fontId="0" fillId="0" borderId="0" xfId="0" applyNumberFormat="1" applyFont="1" applyBorder="1" applyAlignment="1">
      <alignment/>
    </xf>
    <xf numFmtId="49" fontId="5" fillId="0" borderId="11" xfId="0" applyNumberFormat="1" applyFont="1" applyFill="1" applyBorder="1" applyAlignment="1" applyProtection="1">
      <alignment vertical="center"/>
      <protection/>
    </xf>
    <xf numFmtId="49" fontId="5"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lignment horizontal="center" vertical="center"/>
    </xf>
    <xf numFmtId="180" fontId="3" fillId="0" borderId="0" xfId="0" applyNumberFormat="1" applyFont="1" applyBorder="1" applyAlignment="1">
      <alignment/>
    </xf>
    <xf numFmtId="49" fontId="0" fillId="0" borderId="11" xfId="0" applyNumberFormat="1" applyBorder="1" applyAlignment="1">
      <alignment wrapText="1"/>
    </xf>
    <xf numFmtId="49" fontId="0" fillId="0" borderId="11" xfId="0" applyNumberFormat="1" applyBorder="1" applyAlignment="1">
      <alignment horizontal="center" wrapText="1"/>
    </xf>
    <xf numFmtId="49" fontId="0" fillId="0" borderId="11" xfId="0" applyNumberFormat="1" applyBorder="1" applyAlignment="1">
      <alignment horizontal="center"/>
    </xf>
    <xf numFmtId="49" fontId="5" fillId="0" borderId="11" xfId="23" applyNumberFormat="1" applyFont="1" applyFill="1" applyBorder="1" applyAlignment="1">
      <alignment horizontal="center" vertical="center" wrapText="1"/>
      <protection/>
    </xf>
    <xf numFmtId="49" fontId="1" fillId="0" borderId="11" xfId="23" applyNumberFormat="1" applyFont="1" applyFill="1" applyBorder="1" applyAlignment="1">
      <alignment horizontal="center" vertical="center"/>
      <protection/>
    </xf>
    <xf numFmtId="0" fontId="56" fillId="0" borderId="0" xfId="0" applyFont="1" applyFill="1" applyBorder="1" applyAlignment="1">
      <alignment vertical="center"/>
    </xf>
    <xf numFmtId="0" fontId="57" fillId="0" borderId="0" xfId="0" applyFont="1" applyFill="1" applyBorder="1" applyAlignment="1">
      <alignment vertical="center"/>
    </xf>
    <xf numFmtId="0" fontId="58" fillId="25" borderId="0" xfId="0" applyFont="1" applyFill="1" applyAlignment="1">
      <alignment horizontal="center" vertical="center" wrapText="1"/>
    </xf>
    <xf numFmtId="0" fontId="59" fillId="25" borderId="0" xfId="0" applyFont="1" applyFill="1" applyAlignment="1">
      <alignment horizontal="center" vertical="center" wrapText="1"/>
    </xf>
    <xf numFmtId="0" fontId="60" fillId="25" borderId="0" xfId="0" applyFont="1" applyFill="1" applyAlignment="1">
      <alignment horizontal="right" vertical="center" wrapText="1"/>
    </xf>
    <xf numFmtId="0" fontId="10" fillId="0" borderId="18" xfId="82" applyFont="1" applyFill="1" applyBorder="1" applyAlignment="1">
      <alignment horizontal="center" vertical="center" wrapText="1"/>
      <protection/>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0" fillId="0" borderId="0" xfId="0" applyFont="1" applyFill="1" applyAlignment="1">
      <alignment/>
    </xf>
    <xf numFmtId="0" fontId="15" fillId="0" borderId="0" xfId="0" applyFont="1" applyFill="1" applyAlignment="1">
      <alignment/>
    </xf>
    <xf numFmtId="0" fontId="5"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xf>
    <xf numFmtId="178" fontId="5" fillId="0" borderId="11" xfId="0" applyNumberFormat="1" applyFont="1" applyFill="1" applyBorder="1" applyAlignment="1">
      <alignment horizontal="center" vertical="center"/>
    </xf>
    <xf numFmtId="178" fontId="5" fillId="0" borderId="11" xfId="0" applyNumberFormat="1" applyFont="1" applyFill="1" applyBorder="1" applyAlignment="1">
      <alignment vertical="center"/>
    </xf>
    <xf numFmtId="178" fontId="1" fillId="0" borderId="11" xfId="0" applyNumberFormat="1" applyFont="1" applyFill="1" applyBorder="1" applyAlignment="1" applyProtection="1">
      <alignment horizontal="right" vertical="center"/>
      <protection locked="0"/>
    </xf>
    <xf numFmtId="178" fontId="1" fillId="0" borderId="11" xfId="0" applyNumberFormat="1" applyFont="1" applyFill="1" applyBorder="1" applyAlignment="1">
      <alignment vertical="center"/>
    </xf>
    <xf numFmtId="178" fontId="1" fillId="0" borderId="11" xfId="0" applyNumberFormat="1" applyFont="1" applyFill="1" applyBorder="1" applyAlignment="1">
      <alignment horizontal="right" vertical="center"/>
    </xf>
    <xf numFmtId="0" fontId="1" fillId="0" borderId="11" xfId="0" applyFont="1" applyFill="1" applyBorder="1" applyAlignment="1">
      <alignment/>
    </xf>
    <xf numFmtId="0" fontId="1" fillId="0" borderId="11" xfId="0" applyFont="1" applyFill="1" applyBorder="1" applyAlignment="1">
      <alignment horizontal="center" vertical="center"/>
    </xf>
    <xf numFmtId="178" fontId="1" fillId="0" borderId="11" xfId="0" applyNumberFormat="1" applyFont="1" applyFill="1" applyBorder="1" applyAlignment="1">
      <alignment horizontal="center" vertical="center"/>
    </xf>
    <xf numFmtId="0" fontId="15" fillId="0" borderId="0" xfId="0" applyFont="1" applyFill="1" applyAlignment="1">
      <alignment vertical="center"/>
    </xf>
    <xf numFmtId="0" fontId="0" fillId="24" borderId="0" xfId="0" applyFont="1" applyFill="1" applyAlignment="1">
      <alignment vertical="center"/>
    </xf>
    <xf numFmtId="0" fontId="3" fillId="0" borderId="0" xfId="0" applyFont="1" applyFill="1" applyAlignment="1">
      <alignment vertical="center"/>
    </xf>
    <xf numFmtId="178" fontId="0" fillId="0" borderId="0" xfId="0" applyNumberFormat="1" applyFont="1" applyFill="1" applyAlignment="1">
      <alignment horizontal="right" vertical="center"/>
    </xf>
    <xf numFmtId="0" fontId="0" fillId="0" borderId="0" xfId="0" applyFont="1" applyFill="1" applyAlignment="1">
      <alignment horizontal="right" vertical="center"/>
    </xf>
    <xf numFmtId="0" fontId="4" fillId="0" borderId="0" xfId="0" applyFont="1" applyFill="1" applyAlignment="1">
      <alignment horizontal="right"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3" fontId="1" fillId="0" borderId="11" xfId="0" applyNumberFormat="1" applyFont="1" applyFill="1" applyBorder="1" applyAlignment="1" applyProtection="1">
      <alignment horizontal="left" vertical="center"/>
      <protection/>
    </xf>
    <xf numFmtId="0" fontId="1" fillId="0" borderId="11" xfId="0" applyFont="1" applyFill="1" applyBorder="1" applyAlignment="1">
      <alignment horizontal="right" vertical="center"/>
    </xf>
    <xf numFmtId="3" fontId="1" fillId="0" borderId="11" xfId="0" applyNumberFormat="1" applyFont="1" applyFill="1" applyBorder="1" applyAlignment="1" applyProtection="1">
      <alignment horizontal="right" vertical="center"/>
      <protection/>
    </xf>
    <xf numFmtId="0" fontId="0" fillId="0" borderId="11" xfId="0" applyFont="1" applyFill="1" applyBorder="1" applyAlignment="1">
      <alignment horizontal="right" vertical="center"/>
    </xf>
    <xf numFmtId="0" fontId="1" fillId="0" borderId="11" xfId="0" applyFont="1" applyFill="1" applyBorder="1" applyAlignment="1">
      <alignment horizontal="left" vertical="center"/>
    </xf>
    <xf numFmtId="0" fontId="1" fillId="0" borderId="11" xfId="72" applyFont="1" applyFill="1" applyBorder="1" applyAlignment="1">
      <alignment vertical="center" wrapText="1"/>
      <protection/>
    </xf>
    <xf numFmtId="0" fontId="1" fillId="0" borderId="11" xfId="0" applyFont="1" applyFill="1" applyBorder="1" applyAlignment="1">
      <alignment horizontal="right" vertical="center"/>
    </xf>
    <xf numFmtId="0" fontId="5" fillId="0" borderId="11" xfId="0" applyFont="1" applyFill="1" applyBorder="1" applyAlignment="1">
      <alignment horizontal="distributed" vertical="center"/>
    </xf>
    <xf numFmtId="0" fontId="1" fillId="0" borderId="0" xfId="0" applyFont="1" applyFill="1" applyAlignment="1">
      <alignment vertical="center"/>
    </xf>
    <xf numFmtId="0" fontId="1" fillId="24" borderId="0" xfId="0" applyFont="1" applyFill="1" applyAlignment="1">
      <alignment vertical="center"/>
    </xf>
    <xf numFmtId="178" fontId="1" fillId="0" borderId="0" xfId="0" applyNumberFormat="1" applyFont="1" applyFill="1" applyAlignment="1">
      <alignment vertical="center"/>
    </xf>
    <xf numFmtId="0" fontId="1" fillId="0" borderId="0" xfId="0" applyFont="1" applyAlignment="1">
      <alignment/>
    </xf>
    <xf numFmtId="0" fontId="16" fillId="0" borderId="0" xfId="0" applyFont="1" applyFill="1" applyAlignment="1">
      <alignment vertical="center"/>
    </xf>
    <xf numFmtId="0" fontId="1" fillId="0" borderId="0" xfId="0" applyFont="1" applyFill="1" applyAlignment="1">
      <alignment horizontal="right" vertical="center"/>
    </xf>
    <xf numFmtId="0" fontId="17" fillId="0" borderId="0" xfId="0" applyFont="1" applyAlignment="1">
      <alignment vertical="center"/>
    </xf>
    <xf numFmtId="0" fontId="61" fillId="0" borderId="0" xfId="0" applyFont="1" applyAlignment="1">
      <alignment vertical="center"/>
    </xf>
    <xf numFmtId="0" fontId="19" fillId="0" borderId="0" xfId="0" applyFont="1" applyAlignment="1">
      <alignment vertical="center"/>
    </xf>
    <xf numFmtId="0" fontId="20" fillId="0" borderId="0" xfId="0" applyNumberFormat="1" applyFont="1" applyFill="1" applyAlignment="1" applyProtection="1">
      <alignment horizontal="center" vertical="center"/>
      <protection/>
    </xf>
    <xf numFmtId="0" fontId="21" fillId="0" borderId="0" xfId="0" applyFont="1" applyFill="1" applyAlignment="1">
      <alignment/>
    </xf>
    <xf numFmtId="0" fontId="17" fillId="0" borderId="0" xfId="0" applyNumberFormat="1" applyFont="1" applyFill="1" applyBorder="1" applyAlignment="1" applyProtection="1">
      <alignment horizontal="right"/>
      <protection/>
    </xf>
    <xf numFmtId="0" fontId="62" fillId="0" borderId="0" xfId="0" applyNumberFormat="1" applyFont="1" applyFill="1" applyBorder="1" applyAlignment="1" applyProtection="1">
      <alignment horizontal="right" vertical="center"/>
      <protection/>
    </xf>
    <xf numFmtId="0" fontId="22" fillId="0" borderId="13"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vertical="center"/>
      <protection/>
    </xf>
    <xf numFmtId="0" fontId="10" fillId="0" borderId="11" xfId="0" applyFont="1" applyBorder="1" applyAlignment="1">
      <alignment vertical="center"/>
    </xf>
    <xf numFmtId="3" fontId="10" fillId="0" borderId="11"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center" vertical="center"/>
      <protection/>
    </xf>
    <xf numFmtId="178" fontId="5" fillId="0" borderId="11" xfId="0" applyNumberFormat="1" applyFont="1" applyFill="1" applyBorder="1" applyAlignment="1">
      <alignment horizontal="right" vertical="center"/>
    </xf>
    <xf numFmtId="0" fontId="11" fillId="0" borderId="11" xfId="0" applyFont="1" applyBorder="1" applyAlignment="1">
      <alignment horizontal="center" vertical="center"/>
    </xf>
    <xf numFmtId="0" fontId="23" fillId="0" borderId="0" xfId="0" applyFont="1" applyAlignment="1">
      <alignment vertical="center"/>
    </xf>
    <xf numFmtId="178" fontId="23" fillId="0" borderId="0" xfId="0" applyNumberFormat="1" applyFont="1" applyAlignment="1">
      <alignment vertical="center"/>
    </xf>
    <xf numFmtId="0" fontId="63" fillId="0" borderId="0" xfId="0" applyFont="1" applyFill="1" applyBorder="1" applyAlignment="1">
      <alignment vertical="center"/>
    </xf>
    <xf numFmtId="0" fontId="5" fillId="0" borderId="11" xfId="0" applyFont="1" applyFill="1" applyBorder="1" applyAlignment="1" applyProtection="1">
      <alignment horizontal="left" vertical="center"/>
      <protection locked="0"/>
    </xf>
    <xf numFmtId="1" fontId="5" fillId="0" borderId="11" xfId="0" applyNumberFormat="1" applyFont="1" applyFill="1" applyBorder="1" applyAlignment="1" applyProtection="1">
      <alignment vertical="center"/>
      <protection locked="0"/>
    </xf>
    <xf numFmtId="1" fontId="1" fillId="0" borderId="11" xfId="0" applyNumberFormat="1" applyFont="1" applyFill="1" applyBorder="1" applyAlignment="1" applyProtection="1">
      <alignment horizontal="left" vertical="center"/>
      <protection locked="0"/>
    </xf>
    <xf numFmtId="0" fontId="5" fillId="0" borderId="11" xfId="0" applyFont="1" applyFill="1" applyBorder="1" applyAlignment="1" applyProtection="1">
      <alignment horizontal="distributed" vertical="center"/>
      <protection locked="0"/>
    </xf>
    <xf numFmtId="0" fontId="0" fillId="0" borderId="0" xfId="67" applyFont="1" applyFill="1" applyAlignment="1">
      <alignment vertical="center"/>
      <protection/>
    </xf>
    <xf numFmtId="0" fontId="15" fillId="0" borderId="0" xfId="67" applyFont="1" applyFill="1" applyAlignment="1">
      <alignment vertical="center"/>
      <protection/>
    </xf>
    <xf numFmtId="0" fontId="3" fillId="0" borderId="0" xfId="67" applyFont="1" applyFill="1" applyAlignment="1">
      <alignment vertical="center"/>
      <protection/>
    </xf>
    <xf numFmtId="0" fontId="4" fillId="0" borderId="0" xfId="67" applyFont="1" applyFill="1" applyAlignment="1">
      <alignment horizontal="center" wrapText="1"/>
      <protection/>
    </xf>
    <xf numFmtId="0" fontId="4" fillId="0" borderId="0" xfId="67" applyFont="1" applyFill="1" applyAlignment="1">
      <alignment horizontal="center" vertical="top" wrapText="1"/>
      <protection/>
    </xf>
    <xf numFmtId="0" fontId="6" fillId="0" borderId="0" xfId="67" applyFont="1" applyFill="1" applyAlignment="1">
      <alignment horizontal="left"/>
      <protection/>
    </xf>
    <xf numFmtId="0" fontId="1" fillId="0" borderId="19" xfId="67" applyFont="1" applyFill="1" applyBorder="1" applyAlignment="1">
      <alignment horizontal="right"/>
      <protection/>
    </xf>
    <xf numFmtId="0" fontId="5" fillId="0" borderId="11" xfId="67" applyFont="1" applyFill="1" applyBorder="1" applyAlignment="1">
      <alignment horizontal="center" vertical="center"/>
      <protection/>
    </xf>
    <xf numFmtId="0" fontId="5" fillId="0" borderId="13" xfId="67" applyFont="1" applyFill="1" applyBorder="1" applyAlignment="1">
      <alignment horizontal="center" vertical="center" wrapText="1"/>
      <protection/>
    </xf>
    <xf numFmtId="49" fontId="5" fillId="0" borderId="11" xfId="81" applyNumberFormat="1" applyFont="1" applyFill="1" applyBorder="1" applyAlignment="1" applyProtection="1">
      <alignment horizontal="left" vertical="center" wrapText="1"/>
      <protection/>
    </xf>
    <xf numFmtId="0" fontId="5" fillId="0" borderId="11" xfId="81" applyNumberFormat="1" applyFont="1" applyFill="1" applyBorder="1" applyAlignment="1" applyProtection="1">
      <alignment horizontal="right" vertical="center" wrapText="1"/>
      <protection/>
    </xf>
    <xf numFmtId="49" fontId="1" fillId="0" borderId="11" xfId="81" applyNumberFormat="1" applyFont="1" applyFill="1" applyBorder="1" applyAlignment="1" applyProtection="1">
      <alignment horizontal="left" vertical="center" wrapText="1" indent="1"/>
      <protection/>
    </xf>
    <xf numFmtId="181" fontId="1" fillId="0" borderId="11" xfId="81" applyNumberFormat="1" applyFont="1" applyFill="1" applyBorder="1" applyAlignment="1" applyProtection="1">
      <alignment horizontal="right" vertical="center" wrapText="1"/>
      <protection/>
    </xf>
    <xf numFmtId="178" fontId="1" fillId="0" borderId="11" xfId="67" applyNumberFormat="1" applyFont="1" applyFill="1" applyBorder="1" applyAlignment="1">
      <alignment vertical="center"/>
      <protection/>
    </xf>
    <xf numFmtId="0" fontId="1" fillId="0" borderId="11" xfId="67" applyFont="1" applyFill="1" applyBorder="1" applyAlignment="1">
      <alignment vertical="center"/>
      <protection/>
    </xf>
    <xf numFmtId="0" fontId="3" fillId="0" borderId="11" xfId="80" applyFont="1" applyFill="1" applyBorder="1" applyAlignment="1">
      <alignment horizontal="center" vertical="center"/>
      <protection/>
    </xf>
    <xf numFmtId="0" fontId="3" fillId="0" borderId="11" xfId="80" applyNumberFormat="1" applyFont="1" applyFill="1" applyBorder="1" applyAlignment="1">
      <alignment horizontal="right" vertical="center"/>
      <protection/>
    </xf>
    <xf numFmtId="178" fontId="0" fillId="0" borderId="0" xfId="67" applyNumberFormat="1" applyFont="1" applyFill="1" applyAlignment="1">
      <alignment vertical="center"/>
      <protection/>
    </xf>
    <xf numFmtId="180" fontId="1" fillId="0" borderId="11" xfId="0" applyNumberFormat="1" applyFont="1" applyFill="1" applyBorder="1" applyAlignment="1" applyProtection="1">
      <alignment horizontal="left" vertical="center"/>
      <protection locked="0"/>
    </xf>
    <xf numFmtId="182" fontId="1" fillId="0" borderId="11" xfId="0" applyNumberFormat="1" applyFont="1" applyFill="1" applyBorder="1" applyAlignment="1" applyProtection="1">
      <alignment horizontal="left" vertical="center"/>
      <protection locked="0"/>
    </xf>
    <xf numFmtId="180" fontId="1" fillId="0" borderId="20" xfId="0" applyNumberFormat="1" applyFont="1" applyFill="1" applyBorder="1" applyAlignment="1" applyProtection="1">
      <alignment horizontal="left" vertical="center"/>
      <protection locked="0"/>
    </xf>
    <xf numFmtId="182" fontId="1" fillId="0" borderId="20" xfId="0" applyNumberFormat="1" applyFont="1" applyFill="1" applyBorder="1" applyAlignment="1" applyProtection="1">
      <alignment horizontal="left" vertical="center"/>
      <protection locked="0"/>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0" xfId="0" applyNumberFormat="1" applyFont="1" applyFill="1" applyAlignment="1">
      <alignment/>
    </xf>
    <xf numFmtId="0" fontId="3" fillId="0" borderId="0" xfId="0" applyFont="1" applyFill="1" applyAlignment="1">
      <alignment horizontal="left" vertical="center"/>
    </xf>
    <xf numFmtId="182" fontId="1" fillId="0" borderId="11" xfId="0" applyNumberFormat="1" applyFont="1" applyFill="1" applyBorder="1" applyAlignment="1">
      <alignment vertical="center"/>
    </xf>
    <xf numFmtId="49" fontId="1" fillId="0" borderId="0" xfId="0" applyNumberFormat="1" applyFont="1" applyFill="1" applyAlignment="1">
      <alignment/>
    </xf>
    <xf numFmtId="178" fontId="1" fillId="0" borderId="11" xfId="0" applyNumberFormat="1" applyFont="1" applyFill="1" applyBorder="1" applyAlignment="1">
      <alignment vertical="center" wrapText="1"/>
    </xf>
    <xf numFmtId="178" fontId="0" fillId="0" borderId="0" xfId="0" applyNumberFormat="1" applyFont="1" applyFill="1" applyAlignment="1">
      <alignment vertical="center"/>
    </xf>
    <xf numFmtId="182" fontId="5" fillId="0" borderId="11" xfId="0" applyNumberFormat="1" applyFont="1" applyFill="1" applyBorder="1" applyAlignment="1">
      <alignment vertical="center"/>
    </xf>
    <xf numFmtId="0" fontId="0" fillId="0" borderId="22" xfId="0" applyFont="1" applyFill="1" applyBorder="1" applyAlignment="1">
      <alignment horizontal="left" vertical="center" wrapText="1"/>
    </xf>
    <xf numFmtId="0" fontId="3" fillId="0" borderId="0" xfId="0" applyFont="1" applyFill="1" applyAlignment="1">
      <alignment/>
    </xf>
    <xf numFmtId="0" fontId="21" fillId="0" borderId="0" xfId="68" applyFont="1" applyFill="1" applyAlignment="1">
      <alignment vertical="center"/>
      <protection/>
    </xf>
    <xf numFmtId="0" fontId="25" fillId="0" borderId="0" xfId="68" applyNumberFormat="1" applyFont="1" applyFill="1" applyAlignment="1" applyProtection="1">
      <alignment horizontal="center" vertical="center"/>
      <protection/>
    </xf>
    <xf numFmtId="0" fontId="26" fillId="0" borderId="10" xfId="68" applyNumberFormat="1" applyFont="1" applyFill="1" applyBorder="1" applyAlignment="1" applyProtection="1">
      <alignment/>
      <protection/>
    </xf>
    <xf numFmtId="0" fontId="1" fillId="0" borderId="10" xfId="68" applyNumberFormat="1" applyFont="1" applyFill="1" applyBorder="1" applyAlignment="1" applyProtection="1">
      <alignment horizontal="center" vertical="center"/>
      <protection/>
    </xf>
    <xf numFmtId="0" fontId="16" fillId="0" borderId="11" xfId="0" applyFont="1" applyFill="1" applyBorder="1" applyAlignment="1">
      <alignment horizontal="center" vertical="center"/>
    </xf>
    <xf numFmtId="0" fontId="16" fillId="0" borderId="11" xfId="68" applyNumberFormat="1" applyFont="1" applyFill="1" applyBorder="1" applyAlignment="1" applyProtection="1">
      <alignment horizontal="center" vertical="center"/>
      <protection/>
    </xf>
    <xf numFmtId="3" fontId="5" fillId="0" borderId="11" xfId="68" applyNumberFormat="1" applyFont="1" applyFill="1" applyBorder="1" applyAlignment="1" applyProtection="1">
      <alignment horizontal="left" vertical="center"/>
      <protection/>
    </xf>
    <xf numFmtId="178" fontId="5" fillId="0" borderId="11" xfId="79" applyNumberFormat="1" applyFont="1" applyFill="1" applyBorder="1" applyAlignment="1">
      <alignment horizontal="right" vertical="center"/>
      <protection/>
    </xf>
    <xf numFmtId="3" fontId="5" fillId="0" borderId="11" xfId="68" applyNumberFormat="1" applyFont="1" applyFill="1" applyBorder="1" applyAlignment="1" applyProtection="1">
      <alignment horizontal="right" vertical="center"/>
      <protection/>
    </xf>
    <xf numFmtId="3" fontId="5" fillId="0" borderId="11" xfId="68" applyNumberFormat="1" applyFont="1" applyFill="1" applyBorder="1" applyAlignment="1" applyProtection="1">
      <alignment horizontal="left" vertical="center" wrapText="1"/>
      <protection/>
    </xf>
    <xf numFmtId="3" fontId="1" fillId="0" borderId="11" xfId="68" applyNumberFormat="1" applyFont="1" applyFill="1" applyBorder="1" applyAlignment="1" applyProtection="1">
      <alignment horizontal="left" vertical="center"/>
      <protection/>
    </xf>
    <xf numFmtId="178" fontId="1" fillId="0" borderId="11" xfId="79" applyNumberFormat="1" applyFont="1" applyFill="1" applyBorder="1" applyAlignment="1">
      <alignment horizontal="right" vertical="center"/>
      <protection/>
    </xf>
    <xf numFmtId="3" fontId="1" fillId="0" borderId="11" xfId="68" applyNumberFormat="1" applyFont="1" applyFill="1" applyBorder="1" applyAlignment="1" applyProtection="1">
      <alignment horizontal="right" vertical="center"/>
      <protection/>
    </xf>
    <xf numFmtId="3" fontId="5" fillId="0" borderId="11" xfId="68" applyNumberFormat="1" applyFont="1" applyFill="1" applyBorder="1" applyAlignment="1" applyProtection="1">
      <alignment horizontal="center" vertical="center"/>
      <protection/>
    </xf>
    <xf numFmtId="178" fontId="5" fillId="0" borderId="11" xfId="79" applyNumberFormat="1" applyFont="1" applyFill="1" applyBorder="1" applyAlignment="1">
      <alignment vertical="center"/>
      <protection/>
    </xf>
    <xf numFmtId="0" fontId="27" fillId="0" borderId="0" xfId="0" applyFont="1" applyAlignment="1" applyProtection="1">
      <alignment vertical="center"/>
      <protection locked="0"/>
    </xf>
    <xf numFmtId="0" fontId="0" fillId="0" borderId="0" xfId="0" applyAlignment="1" applyProtection="1">
      <alignment vertical="center"/>
      <protection locked="0"/>
    </xf>
    <xf numFmtId="0" fontId="28"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29"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49" fontId="8" fillId="0" borderId="11" xfId="0" applyNumberFormat="1" applyFont="1" applyFill="1" applyBorder="1" applyAlignment="1" quotePrefix="1">
      <alignment horizontal="center" vertical="center" wrapText="1"/>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表九" xfId="23"/>
    <cellStyle name="60% - 强调文字颜色 3" xfId="24"/>
    <cellStyle name="Hyperlink" xfId="25"/>
    <cellStyle name="Percent" xfId="26"/>
    <cellStyle name="Followed Hyperlink"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2007年安阳市北关区预算表"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差_Xl0000302" xfId="61"/>
    <cellStyle name="强调文字颜色 5" xfId="62"/>
    <cellStyle name="常规 2 2" xfId="63"/>
    <cellStyle name="40% - 强调文字颜色 5" xfId="64"/>
    <cellStyle name="60% - 强调文字颜色 5" xfId="65"/>
    <cellStyle name="强调文字颜色 6" xfId="66"/>
    <cellStyle name="常规 10" xfId="67"/>
    <cellStyle name="常规_河南省2011年度财政总决算生成表20120425" xfId="68"/>
    <cellStyle name="40% - 强调文字颜色 6" xfId="69"/>
    <cellStyle name="60% - 强调文字颜色 6" xfId="70"/>
    <cellStyle name="差_2016年预算表格（公式）" xfId="71"/>
    <cellStyle name="常规 2" xfId="72"/>
    <cellStyle name="常规 3" xfId="73"/>
    <cellStyle name="常规 4" xfId="74"/>
    <cellStyle name="常规_2013年预算表格（新加公式3.15）" xfId="75"/>
    <cellStyle name="好_2016年预算表格（公式）" xfId="76"/>
    <cellStyle name="好_Xl0000302" xfId="77"/>
    <cellStyle name="样式 1" xfId="78"/>
    <cellStyle name="常规_20170103省级2017年预算情况表" xfId="79"/>
    <cellStyle name="常规_20160105省级2016年预算情况表（最新）" xfId="80"/>
    <cellStyle name="常规_EE70A06373940074E0430A0804CB0074" xfId="81"/>
    <cellStyle name="常规 80"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799;&#37009;&#21439;2019&#24180;&#22320;&#26041;&#36130;&#25919;&#39044;&#31639;&#34920;&#65288;31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封面"/>
      <sheetName val="目录"/>
      <sheetName val="表一"/>
      <sheetName val="表二（新）"/>
      <sheetName val="表二（旧）"/>
      <sheetName val="表三"/>
      <sheetName val="表四"/>
      <sheetName val="表五"/>
      <sheetName val="表六 (1)"/>
      <sheetName val="表六（2)"/>
      <sheetName val="表七 (1)"/>
      <sheetName val="表七(2)"/>
      <sheetName val="表八"/>
      <sheetName val="表九"/>
      <sheetName val="表十"/>
      <sheetName val="表十一"/>
      <sheetName val="表十二"/>
    </sheetNames>
    <sheetDataSet>
      <sheetData sheetId="3">
        <row r="35">
          <cell r="B35">
            <v>89609</v>
          </cell>
          <cell r="C35">
            <v>97000</v>
          </cell>
        </row>
      </sheetData>
      <sheetData sheetId="5">
        <row r="5">
          <cell r="F5">
            <v>201</v>
          </cell>
          <cell r="G5">
            <v>30118</v>
          </cell>
        </row>
        <row r="6">
          <cell r="F6">
            <v>20101</v>
          </cell>
          <cell r="G6">
            <v>554</v>
          </cell>
        </row>
        <row r="7">
          <cell r="F7">
            <v>2010101</v>
          </cell>
          <cell r="G7">
            <v>480</v>
          </cell>
        </row>
        <row r="8">
          <cell r="F8">
            <v>2010102</v>
          </cell>
          <cell r="G8">
            <v>0</v>
          </cell>
        </row>
        <row r="9">
          <cell r="F9">
            <v>2010103</v>
          </cell>
          <cell r="G9">
            <v>1</v>
          </cell>
        </row>
        <row r="10">
          <cell r="F10">
            <v>2010104</v>
          </cell>
          <cell r="G10">
            <v>70</v>
          </cell>
        </row>
        <row r="11">
          <cell r="F11">
            <v>2010105</v>
          </cell>
          <cell r="G11">
            <v>0</v>
          </cell>
        </row>
        <row r="12">
          <cell r="F12">
            <v>2010106</v>
          </cell>
          <cell r="G12">
            <v>0</v>
          </cell>
        </row>
        <row r="13">
          <cell r="F13">
            <v>2010107</v>
          </cell>
          <cell r="G13">
            <v>0</v>
          </cell>
        </row>
        <row r="14">
          <cell r="F14">
            <v>2010108</v>
          </cell>
          <cell r="G14">
            <v>0</v>
          </cell>
        </row>
        <row r="15">
          <cell r="F15">
            <v>2010109</v>
          </cell>
          <cell r="G15">
            <v>0</v>
          </cell>
        </row>
        <row r="16">
          <cell r="F16">
            <v>2010150</v>
          </cell>
          <cell r="G16">
            <v>3</v>
          </cell>
        </row>
        <row r="17">
          <cell r="F17">
            <v>2010199</v>
          </cell>
          <cell r="G17">
            <v>0</v>
          </cell>
        </row>
        <row r="18">
          <cell r="F18">
            <v>20102</v>
          </cell>
          <cell r="G18">
            <v>313</v>
          </cell>
        </row>
        <row r="19">
          <cell r="F19">
            <v>2010201</v>
          </cell>
          <cell r="G19">
            <v>213</v>
          </cell>
        </row>
        <row r="20">
          <cell r="F20">
            <v>2010202</v>
          </cell>
          <cell r="G20">
            <v>0</v>
          </cell>
        </row>
        <row r="21">
          <cell r="F21">
            <v>2010203</v>
          </cell>
          <cell r="G21">
            <v>0</v>
          </cell>
        </row>
        <row r="22">
          <cell r="F22">
            <v>2010204</v>
          </cell>
          <cell r="G22">
            <v>70</v>
          </cell>
        </row>
        <row r="23">
          <cell r="F23">
            <v>2010205</v>
          </cell>
          <cell r="G23">
            <v>28</v>
          </cell>
        </row>
        <row r="24">
          <cell r="F24">
            <v>2010206</v>
          </cell>
          <cell r="G24">
            <v>0</v>
          </cell>
        </row>
        <row r="25">
          <cell r="F25">
            <v>2010250</v>
          </cell>
          <cell r="G25">
            <v>2</v>
          </cell>
        </row>
        <row r="26">
          <cell r="F26">
            <v>2010299</v>
          </cell>
          <cell r="G26">
            <v>0</v>
          </cell>
        </row>
        <row r="27">
          <cell r="F27">
            <v>20103</v>
          </cell>
          <cell r="G27">
            <v>13033</v>
          </cell>
        </row>
        <row r="28">
          <cell r="F28">
            <v>2010301</v>
          </cell>
          <cell r="G28">
            <v>11067</v>
          </cell>
        </row>
        <row r="29">
          <cell r="F29">
            <v>2010302</v>
          </cell>
          <cell r="G29">
            <v>0</v>
          </cell>
        </row>
        <row r="30">
          <cell r="F30">
            <v>2010303</v>
          </cell>
          <cell r="G30">
            <v>0</v>
          </cell>
        </row>
        <row r="31">
          <cell r="F31">
            <v>2010304</v>
          </cell>
          <cell r="G31">
            <v>9</v>
          </cell>
        </row>
        <row r="32">
          <cell r="F32">
            <v>2010305</v>
          </cell>
          <cell r="G32">
            <v>100</v>
          </cell>
        </row>
        <row r="33">
          <cell r="F33">
            <v>2010306</v>
          </cell>
          <cell r="G33">
            <v>385</v>
          </cell>
        </row>
        <row r="34">
          <cell r="F34">
            <v>2010307</v>
          </cell>
          <cell r="G34">
            <v>0</v>
          </cell>
        </row>
        <row r="35">
          <cell r="F35">
            <v>2010308</v>
          </cell>
          <cell r="G35">
            <v>0</v>
          </cell>
        </row>
        <row r="36">
          <cell r="F36">
            <v>2010309</v>
          </cell>
          <cell r="G36">
            <v>0</v>
          </cell>
        </row>
        <row r="37">
          <cell r="F37">
            <v>2010350</v>
          </cell>
          <cell r="G37">
            <v>1232</v>
          </cell>
        </row>
        <row r="38">
          <cell r="F38">
            <v>2010399</v>
          </cell>
          <cell r="G38">
            <v>240</v>
          </cell>
        </row>
        <row r="39">
          <cell r="F39">
            <v>20104</v>
          </cell>
          <cell r="G39">
            <v>1209</v>
          </cell>
        </row>
        <row r="40">
          <cell r="F40">
            <v>2010401</v>
          </cell>
          <cell r="G40">
            <v>385</v>
          </cell>
        </row>
        <row r="41">
          <cell r="F41">
            <v>2010402</v>
          </cell>
          <cell r="G41">
            <v>0</v>
          </cell>
        </row>
        <row r="42">
          <cell r="F42">
            <v>2010403</v>
          </cell>
          <cell r="G42">
            <v>0</v>
          </cell>
        </row>
        <row r="43">
          <cell r="F43">
            <v>2010404</v>
          </cell>
          <cell r="G43">
            <v>0</v>
          </cell>
        </row>
        <row r="44">
          <cell r="F44">
            <v>2010405</v>
          </cell>
          <cell r="G44">
            <v>0</v>
          </cell>
        </row>
        <row r="45">
          <cell r="F45">
            <v>2010406</v>
          </cell>
          <cell r="G45">
            <v>0</v>
          </cell>
        </row>
        <row r="46">
          <cell r="F46">
            <v>2010407</v>
          </cell>
          <cell r="G46">
            <v>0</v>
          </cell>
        </row>
        <row r="47">
          <cell r="F47">
            <v>2010408</v>
          </cell>
          <cell r="G47">
            <v>403</v>
          </cell>
        </row>
        <row r="48">
          <cell r="F48">
            <v>2010409</v>
          </cell>
          <cell r="G48">
            <v>0</v>
          </cell>
        </row>
        <row r="49">
          <cell r="F49">
            <v>2010450</v>
          </cell>
          <cell r="G49">
            <v>0</v>
          </cell>
        </row>
        <row r="50">
          <cell r="F50">
            <v>2010499</v>
          </cell>
          <cell r="G50">
            <v>421</v>
          </cell>
        </row>
        <row r="51">
          <cell r="F51">
            <v>20105</v>
          </cell>
          <cell r="G51">
            <v>242</v>
          </cell>
        </row>
        <row r="52">
          <cell r="F52">
            <v>2010501</v>
          </cell>
          <cell r="G52">
            <v>185</v>
          </cell>
        </row>
        <row r="53">
          <cell r="F53">
            <v>2010502</v>
          </cell>
          <cell r="G53">
            <v>0</v>
          </cell>
        </row>
        <row r="54">
          <cell r="F54">
            <v>2010503</v>
          </cell>
          <cell r="G54">
            <v>0</v>
          </cell>
        </row>
        <row r="55">
          <cell r="F55">
            <v>2010504</v>
          </cell>
          <cell r="G55">
            <v>0</v>
          </cell>
        </row>
        <row r="56">
          <cell r="F56">
            <v>2010505</v>
          </cell>
          <cell r="G56">
            <v>0</v>
          </cell>
        </row>
        <row r="57">
          <cell r="F57">
            <v>2010506</v>
          </cell>
          <cell r="G57">
            <v>0</v>
          </cell>
        </row>
        <row r="58">
          <cell r="F58">
            <v>2010507</v>
          </cell>
          <cell r="G58">
            <v>20</v>
          </cell>
        </row>
        <row r="59">
          <cell r="F59">
            <v>2010508</v>
          </cell>
          <cell r="G59">
            <v>0</v>
          </cell>
        </row>
        <row r="60">
          <cell r="F60">
            <v>2010550</v>
          </cell>
          <cell r="G60">
            <v>37</v>
          </cell>
        </row>
        <row r="61">
          <cell r="F61">
            <v>2010599</v>
          </cell>
          <cell r="G61">
            <v>0</v>
          </cell>
        </row>
        <row r="62">
          <cell r="F62">
            <v>20106</v>
          </cell>
          <cell r="G62">
            <v>2701</v>
          </cell>
        </row>
        <row r="63">
          <cell r="F63">
            <v>2010601</v>
          </cell>
          <cell r="G63">
            <v>1339</v>
          </cell>
        </row>
        <row r="64">
          <cell r="F64">
            <v>2010602</v>
          </cell>
          <cell r="G64">
            <v>0</v>
          </cell>
        </row>
        <row r="65">
          <cell r="F65">
            <v>2010603</v>
          </cell>
          <cell r="G65">
            <v>0</v>
          </cell>
        </row>
        <row r="66">
          <cell r="F66">
            <v>2010604</v>
          </cell>
          <cell r="G66">
            <v>0</v>
          </cell>
        </row>
        <row r="67">
          <cell r="F67">
            <v>2010605</v>
          </cell>
          <cell r="G67">
            <v>2</v>
          </cell>
        </row>
        <row r="68">
          <cell r="F68">
            <v>2010606</v>
          </cell>
          <cell r="G68">
            <v>0</v>
          </cell>
        </row>
        <row r="69">
          <cell r="F69">
            <v>2010607</v>
          </cell>
          <cell r="G69">
            <v>19</v>
          </cell>
        </row>
        <row r="70">
          <cell r="F70">
            <v>2010608</v>
          </cell>
          <cell r="G70">
            <v>0</v>
          </cell>
        </row>
        <row r="71">
          <cell r="F71">
            <v>2010650</v>
          </cell>
          <cell r="G71">
            <v>1341</v>
          </cell>
        </row>
        <row r="72">
          <cell r="F72">
            <v>2010699</v>
          </cell>
          <cell r="G72">
            <v>0</v>
          </cell>
        </row>
        <row r="73">
          <cell r="F73">
            <v>20107</v>
          </cell>
          <cell r="G73">
            <v>0</v>
          </cell>
        </row>
        <row r="74">
          <cell r="F74">
            <v>2010701</v>
          </cell>
          <cell r="G74">
            <v>0</v>
          </cell>
        </row>
        <row r="75">
          <cell r="F75">
            <v>2010702</v>
          </cell>
          <cell r="G75">
            <v>0</v>
          </cell>
        </row>
        <row r="76">
          <cell r="F76">
            <v>2010703</v>
          </cell>
          <cell r="G76">
            <v>0</v>
          </cell>
        </row>
        <row r="77">
          <cell r="F77">
            <v>2010704</v>
          </cell>
          <cell r="G77">
            <v>0</v>
          </cell>
        </row>
        <row r="78">
          <cell r="F78">
            <v>2010705</v>
          </cell>
          <cell r="G78">
            <v>0</v>
          </cell>
        </row>
        <row r="79">
          <cell r="F79">
            <v>2010706</v>
          </cell>
          <cell r="G79">
            <v>0</v>
          </cell>
        </row>
        <row r="80">
          <cell r="F80">
            <v>2010707</v>
          </cell>
          <cell r="G80">
            <v>0</v>
          </cell>
        </row>
        <row r="81">
          <cell r="F81">
            <v>2010708</v>
          </cell>
          <cell r="G81">
            <v>0</v>
          </cell>
        </row>
        <row r="82">
          <cell r="F82">
            <v>2010709</v>
          </cell>
          <cell r="G82">
            <v>0</v>
          </cell>
        </row>
        <row r="83">
          <cell r="F83">
            <v>2010750</v>
          </cell>
          <cell r="G83">
            <v>0</v>
          </cell>
        </row>
        <row r="84">
          <cell r="F84">
            <v>2010799</v>
          </cell>
          <cell r="G84">
            <v>0</v>
          </cell>
        </row>
        <row r="85">
          <cell r="F85">
            <v>20108</v>
          </cell>
          <cell r="G85">
            <v>877</v>
          </cell>
        </row>
        <row r="86">
          <cell r="F86">
            <v>2010801</v>
          </cell>
          <cell r="G86">
            <v>762</v>
          </cell>
        </row>
        <row r="87">
          <cell r="F87">
            <v>2010802</v>
          </cell>
          <cell r="G87">
            <v>0</v>
          </cell>
        </row>
        <row r="88">
          <cell r="F88">
            <v>2010803</v>
          </cell>
          <cell r="G88">
            <v>0</v>
          </cell>
        </row>
        <row r="89">
          <cell r="F89">
            <v>2010804</v>
          </cell>
          <cell r="G89">
            <v>89</v>
          </cell>
        </row>
        <row r="90">
          <cell r="F90">
            <v>2010805</v>
          </cell>
          <cell r="G90">
            <v>0</v>
          </cell>
        </row>
        <row r="91">
          <cell r="F91">
            <v>2010806</v>
          </cell>
          <cell r="G91">
            <v>0</v>
          </cell>
        </row>
        <row r="92">
          <cell r="F92">
            <v>2010850</v>
          </cell>
          <cell r="G92">
            <v>26</v>
          </cell>
        </row>
        <row r="93">
          <cell r="F93">
            <v>2010899</v>
          </cell>
          <cell r="G93">
            <v>0</v>
          </cell>
        </row>
        <row r="94">
          <cell r="F94">
            <v>20109</v>
          </cell>
          <cell r="G94">
            <v>0</v>
          </cell>
        </row>
        <row r="95">
          <cell r="F95">
            <v>2010901</v>
          </cell>
          <cell r="G95">
            <v>0</v>
          </cell>
        </row>
        <row r="96">
          <cell r="F96">
            <v>2010902</v>
          </cell>
          <cell r="G96">
            <v>0</v>
          </cell>
        </row>
        <row r="97">
          <cell r="F97">
            <v>2010903</v>
          </cell>
          <cell r="G97">
            <v>0</v>
          </cell>
        </row>
        <row r="98">
          <cell r="F98">
            <v>2010904</v>
          </cell>
          <cell r="G98">
            <v>0</v>
          </cell>
        </row>
        <row r="99">
          <cell r="F99">
            <v>2010905</v>
          </cell>
          <cell r="G99">
            <v>0</v>
          </cell>
        </row>
        <row r="100">
          <cell r="F100">
            <v>2010907</v>
          </cell>
          <cell r="G100">
            <v>0</v>
          </cell>
        </row>
        <row r="101">
          <cell r="F101">
            <v>2010908</v>
          </cell>
          <cell r="G101">
            <v>0</v>
          </cell>
        </row>
        <row r="102">
          <cell r="F102">
            <v>2010950</v>
          </cell>
          <cell r="G102">
            <v>0</v>
          </cell>
        </row>
        <row r="103">
          <cell r="F103">
            <v>2010999</v>
          </cell>
          <cell r="G103">
            <v>0</v>
          </cell>
        </row>
        <row r="104">
          <cell r="F104">
            <v>20110</v>
          </cell>
          <cell r="G104">
            <v>571</v>
          </cell>
        </row>
        <row r="105">
          <cell r="F105">
            <v>2011001</v>
          </cell>
          <cell r="G105">
            <v>537</v>
          </cell>
        </row>
        <row r="106">
          <cell r="F106">
            <v>2011002</v>
          </cell>
          <cell r="G106">
            <v>0</v>
          </cell>
        </row>
        <row r="107">
          <cell r="F107">
            <v>2011003</v>
          </cell>
          <cell r="G107">
            <v>0</v>
          </cell>
        </row>
        <row r="108">
          <cell r="F108">
            <v>2011004</v>
          </cell>
          <cell r="G108">
            <v>0</v>
          </cell>
        </row>
        <row r="109">
          <cell r="F109">
            <v>2011005</v>
          </cell>
          <cell r="G109">
            <v>0</v>
          </cell>
        </row>
        <row r="110">
          <cell r="F110">
            <v>2011006</v>
          </cell>
          <cell r="G110">
            <v>0</v>
          </cell>
        </row>
        <row r="111">
          <cell r="F111">
            <v>2011007</v>
          </cell>
          <cell r="G111">
            <v>0</v>
          </cell>
        </row>
        <row r="112">
          <cell r="F112">
            <v>2011008</v>
          </cell>
          <cell r="G112">
            <v>0</v>
          </cell>
        </row>
        <row r="113">
          <cell r="F113">
            <v>2011009</v>
          </cell>
          <cell r="G113">
            <v>0</v>
          </cell>
        </row>
        <row r="114">
          <cell r="F114">
            <v>2011010</v>
          </cell>
          <cell r="G114">
            <v>0</v>
          </cell>
        </row>
        <row r="115">
          <cell r="F115">
            <v>2011011</v>
          </cell>
          <cell r="G115">
            <v>0</v>
          </cell>
        </row>
        <row r="116">
          <cell r="F116">
            <v>2011012</v>
          </cell>
          <cell r="G116">
            <v>0</v>
          </cell>
        </row>
        <row r="117">
          <cell r="F117">
            <v>2011050</v>
          </cell>
          <cell r="G117">
            <v>0</v>
          </cell>
        </row>
        <row r="118">
          <cell r="F118">
            <v>2011099</v>
          </cell>
          <cell r="G118">
            <v>34</v>
          </cell>
        </row>
        <row r="119">
          <cell r="F119">
            <v>20111</v>
          </cell>
          <cell r="G119">
            <v>1064</v>
          </cell>
        </row>
        <row r="120">
          <cell r="F120">
            <v>2011101</v>
          </cell>
          <cell r="G120">
            <v>1062</v>
          </cell>
        </row>
        <row r="121">
          <cell r="F121">
            <v>2011102</v>
          </cell>
          <cell r="G121">
            <v>0</v>
          </cell>
        </row>
        <row r="122">
          <cell r="F122">
            <v>2011103</v>
          </cell>
          <cell r="G122">
            <v>0</v>
          </cell>
        </row>
        <row r="123">
          <cell r="F123">
            <v>2011104</v>
          </cell>
          <cell r="G123">
            <v>0</v>
          </cell>
        </row>
        <row r="124">
          <cell r="F124">
            <v>2011105</v>
          </cell>
          <cell r="G124">
            <v>0</v>
          </cell>
        </row>
        <row r="125">
          <cell r="F125">
            <v>2011106</v>
          </cell>
          <cell r="G125">
            <v>0</v>
          </cell>
        </row>
        <row r="126">
          <cell r="F126">
            <v>2011150</v>
          </cell>
          <cell r="G126">
            <v>2</v>
          </cell>
        </row>
        <row r="127">
          <cell r="F127">
            <v>2011199</v>
          </cell>
          <cell r="G127">
            <v>0</v>
          </cell>
        </row>
        <row r="128">
          <cell r="F128">
            <v>20113</v>
          </cell>
          <cell r="G128">
            <v>429</v>
          </cell>
        </row>
        <row r="129">
          <cell r="F129">
            <v>2011301</v>
          </cell>
          <cell r="G129">
            <v>198</v>
          </cell>
        </row>
        <row r="130">
          <cell r="F130">
            <v>2011302</v>
          </cell>
          <cell r="G130">
            <v>55</v>
          </cell>
        </row>
        <row r="131">
          <cell r="F131">
            <v>2011303</v>
          </cell>
          <cell r="G131">
            <v>0</v>
          </cell>
        </row>
        <row r="132">
          <cell r="F132">
            <v>2011304</v>
          </cell>
          <cell r="G132">
            <v>0</v>
          </cell>
        </row>
        <row r="133">
          <cell r="F133">
            <v>2011305</v>
          </cell>
          <cell r="G133">
            <v>0</v>
          </cell>
        </row>
        <row r="134">
          <cell r="F134">
            <v>2011306</v>
          </cell>
          <cell r="G134">
            <v>0</v>
          </cell>
        </row>
        <row r="135">
          <cell r="F135">
            <v>2011307</v>
          </cell>
          <cell r="G135">
            <v>0</v>
          </cell>
        </row>
        <row r="136">
          <cell r="F136">
            <v>2011308</v>
          </cell>
          <cell r="G136">
            <v>20</v>
          </cell>
        </row>
        <row r="137">
          <cell r="F137">
            <v>2011350</v>
          </cell>
          <cell r="G137">
            <v>156</v>
          </cell>
        </row>
        <row r="138">
          <cell r="F138">
            <v>2011399</v>
          </cell>
          <cell r="G138">
            <v>0</v>
          </cell>
        </row>
        <row r="139">
          <cell r="F139">
            <v>20114</v>
          </cell>
          <cell r="G139">
            <v>5</v>
          </cell>
        </row>
        <row r="140">
          <cell r="F140">
            <v>2011401</v>
          </cell>
          <cell r="G140">
            <v>5</v>
          </cell>
        </row>
        <row r="141">
          <cell r="F141">
            <v>2011402</v>
          </cell>
          <cell r="G141">
            <v>0</v>
          </cell>
        </row>
        <row r="142">
          <cell r="F142">
            <v>2011403</v>
          </cell>
          <cell r="G142">
            <v>0</v>
          </cell>
        </row>
        <row r="143">
          <cell r="F143">
            <v>2011404</v>
          </cell>
          <cell r="G143">
            <v>0</v>
          </cell>
        </row>
        <row r="144">
          <cell r="F144">
            <v>2011405</v>
          </cell>
          <cell r="G144">
            <v>0</v>
          </cell>
        </row>
        <row r="145">
          <cell r="F145">
            <v>2011406</v>
          </cell>
          <cell r="G145">
            <v>0</v>
          </cell>
        </row>
        <row r="146">
          <cell r="F146">
            <v>2011407</v>
          </cell>
          <cell r="G146">
            <v>0</v>
          </cell>
        </row>
        <row r="147">
          <cell r="F147">
            <v>2011408</v>
          </cell>
          <cell r="G147">
            <v>0</v>
          </cell>
        </row>
        <row r="148">
          <cell r="F148">
            <v>2011409</v>
          </cell>
          <cell r="G148">
            <v>0</v>
          </cell>
        </row>
        <row r="149">
          <cell r="F149">
            <v>2011450</v>
          </cell>
          <cell r="G149">
            <v>0</v>
          </cell>
        </row>
        <row r="150">
          <cell r="F150">
            <v>2011499</v>
          </cell>
          <cell r="G150">
            <v>0</v>
          </cell>
        </row>
        <row r="151">
          <cell r="F151">
            <v>20115</v>
          </cell>
          <cell r="G151">
            <v>1589</v>
          </cell>
        </row>
        <row r="152">
          <cell r="F152">
            <v>2011501</v>
          </cell>
          <cell r="G152">
            <v>1474</v>
          </cell>
        </row>
        <row r="153">
          <cell r="F153">
            <v>2011502</v>
          </cell>
          <cell r="G153">
            <v>0</v>
          </cell>
        </row>
        <row r="154">
          <cell r="F154">
            <v>2011503</v>
          </cell>
          <cell r="G154">
            <v>0</v>
          </cell>
        </row>
        <row r="155">
          <cell r="F155">
            <v>2011504</v>
          </cell>
          <cell r="G155">
            <v>13</v>
          </cell>
        </row>
        <row r="156">
          <cell r="F156">
            <v>2011505</v>
          </cell>
          <cell r="G156">
            <v>0</v>
          </cell>
        </row>
        <row r="157">
          <cell r="F157">
            <v>2011506</v>
          </cell>
          <cell r="G157">
            <v>0</v>
          </cell>
        </row>
        <row r="158">
          <cell r="F158">
            <v>2011507</v>
          </cell>
          <cell r="G158">
            <v>0</v>
          </cell>
        </row>
        <row r="159">
          <cell r="F159">
            <v>2011550</v>
          </cell>
          <cell r="G159">
            <v>102</v>
          </cell>
        </row>
        <row r="160">
          <cell r="F160">
            <v>2011599</v>
          </cell>
          <cell r="G160">
            <v>0</v>
          </cell>
        </row>
        <row r="161">
          <cell r="F161">
            <v>20117</v>
          </cell>
          <cell r="G161">
            <v>482</v>
          </cell>
        </row>
        <row r="162">
          <cell r="F162">
            <v>2011701</v>
          </cell>
          <cell r="G162">
            <v>432</v>
          </cell>
        </row>
        <row r="163">
          <cell r="F163">
            <v>2011702</v>
          </cell>
          <cell r="G163">
            <v>0</v>
          </cell>
        </row>
        <row r="164">
          <cell r="F164">
            <v>2011703</v>
          </cell>
          <cell r="G164">
            <v>0</v>
          </cell>
        </row>
        <row r="165">
          <cell r="F165">
            <v>2011704</v>
          </cell>
          <cell r="G165">
            <v>0</v>
          </cell>
        </row>
        <row r="166">
          <cell r="F166">
            <v>2011705</v>
          </cell>
          <cell r="G166">
            <v>0</v>
          </cell>
        </row>
        <row r="167">
          <cell r="F167">
            <v>2011706</v>
          </cell>
          <cell r="G167">
            <v>0</v>
          </cell>
        </row>
        <row r="168">
          <cell r="F168">
            <v>2011707</v>
          </cell>
          <cell r="G168">
            <v>0</v>
          </cell>
        </row>
        <row r="169">
          <cell r="F169">
            <v>2011708</v>
          </cell>
          <cell r="G169">
            <v>0</v>
          </cell>
        </row>
        <row r="170">
          <cell r="F170">
            <v>2011709</v>
          </cell>
          <cell r="G170">
            <v>0</v>
          </cell>
        </row>
        <row r="171">
          <cell r="F171">
            <v>2011710</v>
          </cell>
          <cell r="G171">
            <v>0</v>
          </cell>
        </row>
        <row r="172">
          <cell r="F172">
            <v>2011750</v>
          </cell>
          <cell r="G172">
            <v>47</v>
          </cell>
        </row>
        <row r="173">
          <cell r="F173">
            <v>2011799</v>
          </cell>
          <cell r="G173">
            <v>3</v>
          </cell>
        </row>
        <row r="174">
          <cell r="F174">
            <v>20123</v>
          </cell>
          <cell r="G174">
            <v>43</v>
          </cell>
        </row>
        <row r="175">
          <cell r="F175">
            <v>2012301</v>
          </cell>
          <cell r="G175">
            <v>43</v>
          </cell>
        </row>
        <row r="176">
          <cell r="F176">
            <v>2012302</v>
          </cell>
          <cell r="G176">
            <v>0</v>
          </cell>
        </row>
        <row r="177">
          <cell r="F177">
            <v>2012303</v>
          </cell>
          <cell r="G177">
            <v>0</v>
          </cell>
        </row>
        <row r="178">
          <cell r="F178">
            <v>2012304</v>
          </cell>
          <cell r="G178">
            <v>0</v>
          </cell>
        </row>
        <row r="179">
          <cell r="F179">
            <v>2012350</v>
          </cell>
          <cell r="G179">
            <v>0</v>
          </cell>
        </row>
        <row r="180">
          <cell r="F180">
            <v>2012399</v>
          </cell>
          <cell r="G180">
            <v>0</v>
          </cell>
        </row>
        <row r="181">
          <cell r="F181">
            <v>20124</v>
          </cell>
          <cell r="G181">
            <v>62</v>
          </cell>
        </row>
        <row r="182">
          <cell r="F182">
            <v>2012401</v>
          </cell>
          <cell r="G182">
            <v>40</v>
          </cell>
        </row>
        <row r="183">
          <cell r="F183">
            <v>2012402</v>
          </cell>
          <cell r="G183">
            <v>0</v>
          </cell>
        </row>
        <row r="184">
          <cell r="F184">
            <v>2012403</v>
          </cell>
          <cell r="G184">
            <v>0</v>
          </cell>
        </row>
        <row r="185">
          <cell r="F185">
            <v>2012404</v>
          </cell>
          <cell r="G185">
            <v>22</v>
          </cell>
        </row>
        <row r="186">
          <cell r="F186">
            <v>2012450</v>
          </cell>
          <cell r="G186">
            <v>0</v>
          </cell>
        </row>
        <row r="187">
          <cell r="F187">
            <v>2012499</v>
          </cell>
          <cell r="G187">
            <v>0</v>
          </cell>
        </row>
        <row r="188">
          <cell r="F188">
            <v>20125</v>
          </cell>
          <cell r="G188">
            <v>44</v>
          </cell>
        </row>
        <row r="189">
          <cell r="F189">
            <v>2012501</v>
          </cell>
          <cell r="G189">
            <v>36</v>
          </cell>
        </row>
        <row r="190">
          <cell r="F190">
            <v>2012502</v>
          </cell>
          <cell r="G190">
            <v>0</v>
          </cell>
        </row>
        <row r="191">
          <cell r="F191">
            <v>2012503</v>
          </cell>
          <cell r="G191">
            <v>0</v>
          </cell>
        </row>
        <row r="192">
          <cell r="F192">
            <v>2012504</v>
          </cell>
          <cell r="G192">
            <v>0</v>
          </cell>
        </row>
        <row r="193">
          <cell r="F193">
            <v>2012505</v>
          </cell>
          <cell r="G193">
            <v>5</v>
          </cell>
        </row>
        <row r="194">
          <cell r="B194">
            <v>3</v>
          </cell>
          <cell r="F194">
            <v>2012506</v>
          </cell>
          <cell r="G194">
            <v>3</v>
          </cell>
        </row>
        <row r="195">
          <cell r="F195">
            <v>2012550</v>
          </cell>
          <cell r="G195">
            <v>0</v>
          </cell>
        </row>
        <row r="196">
          <cell r="F196">
            <v>2012599</v>
          </cell>
          <cell r="G196">
            <v>0</v>
          </cell>
        </row>
        <row r="197">
          <cell r="F197">
            <v>20126</v>
          </cell>
          <cell r="G197">
            <v>107</v>
          </cell>
        </row>
        <row r="198">
          <cell r="F198">
            <v>2012601</v>
          </cell>
          <cell r="G198">
            <v>103</v>
          </cell>
        </row>
        <row r="199">
          <cell r="F199">
            <v>2012602</v>
          </cell>
          <cell r="G199">
            <v>0</v>
          </cell>
        </row>
        <row r="200">
          <cell r="F200">
            <v>2012603</v>
          </cell>
          <cell r="G200">
            <v>0</v>
          </cell>
        </row>
        <row r="201">
          <cell r="F201">
            <v>2012604</v>
          </cell>
          <cell r="G201">
            <v>4</v>
          </cell>
        </row>
        <row r="202">
          <cell r="F202">
            <v>2012699</v>
          </cell>
          <cell r="G202">
            <v>0</v>
          </cell>
        </row>
        <row r="203">
          <cell r="F203">
            <v>20128</v>
          </cell>
          <cell r="G203">
            <v>37</v>
          </cell>
        </row>
        <row r="204">
          <cell r="F204">
            <v>2012801</v>
          </cell>
          <cell r="G204">
            <v>37</v>
          </cell>
        </row>
        <row r="205">
          <cell r="F205">
            <v>2012802</v>
          </cell>
          <cell r="G205">
            <v>0</v>
          </cell>
        </row>
        <row r="206">
          <cell r="F206">
            <v>2012803</v>
          </cell>
          <cell r="G206">
            <v>0</v>
          </cell>
        </row>
        <row r="207">
          <cell r="F207">
            <v>2012804</v>
          </cell>
          <cell r="G207">
            <v>0</v>
          </cell>
        </row>
        <row r="208">
          <cell r="F208">
            <v>2012850</v>
          </cell>
          <cell r="G208">
            <v>0</v>
          </cell>
        </row>
        <row r="209">
          <cell r="F209">
            <v>2012899</v>
          </cell>
          <cell r="G209">
            <v>0</v>
          </cell>
        </row>
        <row r="210">
          <cell r="F210">
            <v>20129</v>
          </cell>
          <cell r="G210">
            <v>742</v>
          </cell>
        </row>
        <row r="211">
          <cell r="F211">
            <v>2012901</v>
          </cell>
          <cell r="G211">
            <v>666</v>
          </cell>
        </row>
        <row r="212">
          <cell r="F212">
            <v>2012902</v>
          </cell>
          <cell r="G212">
            <v>0</v>
          </cell>
        </row>
        <row r="213">
          <cell r="F213">
            <v>2012903</v>
          </cell>
          <cell r="G213">
            <v>0</v>
          </cell>
        </row>
        <row r="214">
          <cell r="F214">
            <v>2012904</v>
          </cell>
          <cell r="G214">
            <v>0</v>
          </cell>
        </row>
        <row r="215">
          <cell r="F215">
            <v>2012905</v>
          </cell>
          <cell r="G215">
            <v>0</v>
          </cell>
        </row>
        <row r="216">
          <cell r="F216">
            <v>2012950</v>
          </cell>
          <cell r="G216">
            <v>76</v>
          </cell>
        </row>
        <row r="217">
          <cell r="F217">
            <v>2012999</v>
          </cell>
          <cell r="G217">
            <v>0</v>
          </cell>
        </row>
        <row r="218">
          <cell r="F218">
            <v>20131</v>
          </cell>
          <cell r="G218">
            <v>4192</v>
          </cell>
        </row>
        <row r="219">
          <cell r="F219">
            <v>2013101</v>
          </cell>
          <cell r="G219">
            <v>3876</v>
          </cell>
        </row>
        <row r="220">
          <cell r="F220">
            <v>2013102</v>
          </cell>
          <cell r="G220">
            <v>0</v>
          </cell>
        </row>
        <row r="221">
          <cell r="F221">
            <v>2013103</v>
          </cell>
          <cell r="G221">
            <v>23</v>
          </cell>
        </row>
        <row r="222">
          <cell r="F222">
            <v>2013105</v>
          </cell>
          <cell r="G222">
            <v>11</v>
          </cell>
        </row>
        <row r="223">
          <cell r="F223">
            <v>2013150</v>
          </cell>
          <cell r="G223">
            <v>178</v>
          </cell>
        </row>
        <row r="224">
          <cell r="F224">
            <v>2013199</v>
          </cell>
          <cell r="G224">
            <v>104</v>
          </cell>
        </row>
        <row r="225">
          <cell r="F225">
            <v>20132</v>
          </cell>
          <cell r="G225">
            <v>657</v>
          </cell>
        </row>
        <row r="226">
          <cell r="F226">
            <v>2013201</v>
          </cell>
          <cell r="G226">
            <v>498</v>
          </cell>
        </row>
        <row r="227">
          <cell r="F227">
            <v>2013202</v>
          </cell>
          <cell r="G227">
            <v>159</v>
          </cell>
        </row>
        <row r="228">
          <cell r="F228">
            <v>2013203</v>
          </cell>
          <cell r="G228">
            <v>0</v>
          </cell>
        </row>
        <row r="229">
          <cell r="F229">
            <v>2013250</v>
          </cell>
          <cell r="G229">
            <v>0</v>
          </cell>
        </row>
        <row r="230">
          <cell r="F230">
            <v>2013299</v>
          </cell>
          <cell r="G230">
            <v>0</v>
          </cell>
        </row>
        <row r="231">
          <cell r="F231">
            <v>20133</v>
          </cell>
          <cell r="G231">
            <v>1076</v>
          </cell>
        </row>
        <row r="232">
          <cell r="F232">
            <v>2013301</v>
          </cell>
          <cell r="G232">
            <v>960</v>
          </cell>
        </row>
        <row r="233">
          <cell r="F233">
            <v>2013302</v>
          </cell>
          <cell r="G233">
            <v>21</v>
          </cell>
        </row>
        <row r="234">
          <cell r="F234">
            <v>2013303</v>
          </cell>
          <cell r="G234">
            <v>95</v>
          </cell>
        </row>
        <row r="235">
          <cell r="F235">
            <v>2013350</v>
          </cell>
          <cell r="G235">
            <v>0</v>
          </cell>
        </row>
        <row r="236">
          <cell r="F236">
            <v>2013399</v>
          </cell>
          <cell r="G236">
            <v>0</v>
          </cell>
        </row>
        <row r="237">
          <cell r="F237">
            <v>20134</v>
          </cell>
          <cell r="G237">
            <v>84</v>
          </cell>
        </row>
        <row r="238">
          <cell r="F238">
            <v>2013401</v>
          </cell>
          <cell r="G238">
            <v>84</v>
          </cell>
        </row>
        <row r="239">
          <cell r="F239">
            <v>2013402</v>
          </cell>
          <cell r="G239">
            <v>0</v>
          </cell>
        </row>
        <row r="240">
          <cell r="F240">
            <v>2013403</v>
          </cell>
          <cell r="G240">
            <v>0</v>
          </cell>
        </row>
        <row r="241">
          <cell r="F241">
            <v>2013450</v>
          </cell>
          <cell r="G241">
            <v>0</v>
          </cell>
        </row>
        <row r="242">
          <cell r="F242">
            <v>2013499</v>
          </cell>
          <cell r="G242">
            <v>0</v>
          </cell>
        </row>
        <row r="243">
          <cell r="F243">
            <v>20135</v>
          </cell>
          <cell r="G243">
            <v>0</v>
          </cell>
        </row>
        <row r="244">
          <cell r="F244">
            <v>2013501</v>
          </cell>
          <cell r="G244">
            <v>0</v>
          </cell>
        </row>
        <row r="245">
          <cell r="F245">
            <v>2013502</v>
          </cell>
          <cell r="G245">
            <v>0</v>
          </cell>
        </row>
        <row r="246">
          <cell r="F246">
            <v>2013503</v>
          </cell>
          <cell r="G246">
            <v>0</v>
          </cell>
        </row>
        <row r="247">
          <cell r="F247">
            <v>2013550</v>
          </cell>
          <cell r="G247">
            <v>0</v>
          </cell>
        </row>
        <row r="248">
          <cell r="F248">
            <v>2013599</v>
          </cell>
          <cell r="G248">
            <v>0</v>
          </cell>
        </row>
        <row r="249">
          <cell r="F249">
            <v>20136</v>
          </cell>
          <cell r="G249">
            <v>0</v>
          </cell>
        </row>
        <row r="250">
          <cell r="F250">
            <v>2013601</v>
          </cell>
          <cell r="G250">
            <v>0</v>
          </cell>
        </row>
        <row r="251">
          <cell r="F251">
            <v>2013602</v>
          </cell>
          <cell r="G251">
            <v>0</v>
          </cell>
        </row>
        <row r="252">
          <cell r="F252">
            <v>2013603</v>
          </cell>
          <cell r="G252">
            <v>0</v>
          </cell>
        </row>
        <row r="253">
          <cell r="F253">
            <v>2013650</v>
          </cell>
          <cell r="G253">
            <v>0</v>
          </cell>
        </row>
        <row r="254">
          <cell r="F254">
            <v>2013699</v>
          </cell>
          <cell r="G254">
            <v>0</v>
          </cell>
        </row>
        <row r="255">
          <cell r="F255">
            <v>20199</v>
          </cell>
          <cell r="G255">
            <v>5</v>
          </cell>
        </row>
        <row r="256">
          <cell r="F256">
            <v>2019901</v>
          </cell>
          <cell r="G256">
            <v>0</v>
          </cell>
        </row>
        <row r="257">
          <cell r="F257">
            <v>2019999</v>
          </cell>
          <cell r="G257">
            <v>5</v>
          </cell>
        </row>
        <row r="258">
          <cell r="F258">
            <v>202</v>
          </cell>
          <cell r="G258">
            <v>0</v>
          </cell>
        </row>
        <row r="259">
          <cell r="F259">
            <v>20205</v>
          </cell>
          <cell r="G259">
            <v>0</v>
          </cell>
        </row>
        <row r="260">
          <cell r="F260">
            <v>20299</v>
          </cell>
          <cell r="G260">
            <v>0</v>
          </cell>
        </row>
        <row r="261">
          <cell r="F261">
            <v>203</v>
          </cell>
          <cell r="G261">
            <v>0</v>
          </cell>
        </row>
        <row r="262">
          <cell r="F262">
            <v>20306</v>
          </cell>
          <cell r="G262">
            <v>0</v>
          </cell>
        </row>
        <row r="263">
          <cell r="F263">
            <v>2030601</v>
          </cell>
          <cell r="G263">
            <v>0</v>
          </cell>
        </row>
        <row r="264">
          <cell r="F264">
            <v>2030602</v>
          </cell>
          <cell r="G264">
            <v>0</v>
          </cell>
        </row>
        <row r="265">
          <cell r="F265">
            <v>2030603</v>
          </cell>
          <cell r="G265">
            <v>0</v>
          </cell>
        </row>
        <row r="266">
          <cell r="F266">
            <v>2030604</v>
          </cell>
          <cell r="G266">
            <v>0</v>
          </cell>
        </row>
        <row r="267">
          <cell r="F267">
            <v>2030605</v>
          </cell>
          <cell r="G267">
            <v>0</v>
          </cell>
        </row>
        <row r="268">
          <cell r="F268">
            <v>2030606</v>
          </cell>
          <cell r="G268">
            <v>0</v>
          </cell>
        </row>
        <row r="269">
          <cell r="F269">
            <v>2030607</v>
          </cell>
          <cell r="G269">
            <v>0</v>
          </cell>
        </row>
        <row r="270">
          <cell r="F270">
            <v>2030608</v>
          </cell>
          <cell r="G270">
            <v>0</v>
          </cell>
        </row>
        <row r="271">
          <cell r="F271">
            <v>2030699</v>
          </cell>
          <cell r="G271">
            <v>0</v>
          </cell>
        </row>
        <row r="272">
          <cell r="F272">
            <v>20399</v>
          </cell>
          <cell r="G272">
            <v>0</v>
          </cell>
        </row>
        <row r="273">
          <cell r="F273">
            <v>204</v>
          </cell>
          <cell r="G273">
            <v>19330</v>
          </cell>
        </row>
        <row r="274">
          <cell r="F274">
            <v>20401</v>
          </cell>
          <cell r="G274">
            <v>0</v>
          </cell>
        </row>
        <row r="275">
          <cell r="F275">
            <v>2040101</v>
          </cell>
          <cell r="G275">
            <v>0</v>
          </cell>
        </row>
        <row r="276">
          <cell r="F276">
            <v>2040102</v>
          </cell>
          <cell r="G276">
            <v>0</v>
          </cell>
        </row>
        <row r="277">
          <cell r="F277">
            <v>2040103</v>
          </cell>
          <cell r="G277">
            <v>0</v>
          </cell>
        </row>
        <row r="278">
          <cell r="F278">
            <v>2040104</v>
          </cell>
          <cell r="G278">
            <v>0</v>
          </cell>
        </row>
        <row r="279">
          <cell r="F279">
            <v>2040105</v>
          </cell>
          <cell r="G279">
            <v>0</v>
          </cell>
        </row>
        <row r="280">
          <cell r="F280">
            <v>2040106</v>
          </cell>
          <cell r="G280">
            <v>0</v>
          </cell>
        </row>
        <row r="281">
          <cell r="F281">
            <v>2040107</v>
          </cell>
          <cell r="G281">
            <v>0</v>
          </cell>
        </row>
        <row r="282">
          <cell r="F282">
            <v>2040108</v>
          </cell>
          <cell r="G282">
            <v>0</v>
          </cell>
        </row>
        <row r="283">
          <cell r="F283">
            <v>2040199</v>
          </cell>
          <cell r="G283">
            <v>0</v>
          </cell>
        </row>
        <row r="284">
          <cell r="F284">
            <v>20402</v>
          </cell>
          <cell r="G284">
            <v>13697</v>
          </cell>
        </row>
        <row r="285">
          <cell r="F285">
            <v>2040201</v>
          </cell>
          <cell r="G285">
            <v>8120</v>
          </cell>
        </row>
        <row r="286">
          <cell r="F286">
            <v>2040202</v>
          </cell>
          <cell r="G286">
            <v>0</v>
          </cell>
        </row>
        <row r="287">
          <cell r="F287">
            <v>2040203</v>
          </cell>
          <cell r="G287">
            <v>0</v>
          </cell>
        </row>
        <row r="288">
          <cell r="F288">
            <v>2040204</v>
          </cell>
          <cell r="G288">
            <v>734</v>
          </cell>
        </row>
        <row r="289">
          <cell r="F289">
            <v>2040205</v>
          </cell>
          <cell r="G289">
            <v>68</v>
          </cell>
        </row>
        <row r="290">
          <cell r="F290">
            <v>2040206</v>
          </cell>
          <cell r="G290">
            <v>0</v>
          </cell>
        </row>
        <row r="291">
          <cell r="F291">
            <v>2040207</v>
          </cell>
          <cell r="G291">
            <v>0</v>
          </cell>
        </row>
        <row r="292">
          <cell r="F292">
            <v>2040208</v>
          </cell>
          <cell r="G292">
            <v>19</v>
          </cell>
        </row>
        <row r="293">
          <cell r="F293">
            <v>2040209</v>
          </cell>
          <cell r="G293">
            <v>0</v>
          </cell>
        </row>
        <row r="294">
          <cell r="F294">
            <v>2040210</v>
          </cell>
          <cell r="G294">
            <v>0</v>
          </cell>
        </row>
        <row r="295">
          <cell r="F295">
            <v>2040211</v>
          </cell>
          <cell r="G295">
            <v>60</v>
          </cell>
        </row>
        <row r="296">
          <cell r="F296">
            <v>2040212</v>
          </cell>
          <cell r="G296">
            <v>2957</v>
          </cell>
        </row>
        <row r="297">
          <cell r="F297">
            <v>2040213</v>
          </cell>
          <cell r="G297">
            <v>0</v>
          </cell>
        </row>
        <row r="298">
          <cell r="F298">
            <v>2040214</v>
          </cell>
          <cell r="G298">
            <v>0</v>
          </cell>
        </row>
        <row r="299">
          <cell r="F299">
            <v>2040215</v>
          </cell>
          <cell r="G299">
            <v>19</v>
          </cell>
        </row>
        <row r="300">
          <cell r="F300">
            <v>2040216</v>
          </cell>
          <cell r="G300">
            <v>0</v>
          </cell>
        </row>
        <row r="301">
          <cell r="F301">
            <v>2040217</v>
          </cell>
          <cell r="G301">
            <v>1550</v>
          </cell>
        </row>
        <row r="302">
          <cell r="F302">
            <v>2040218</v>
          </cell>
          <cell r="G302">
            <v>0</v>
          </cell>
        </row>
        <row r="303">
          <cell r="F303">
            <v>2040219</v>
          </cell>
          <cell r="G303">
            <v>0</v>
          </cell>
        </row>
        <row r="304">
          <cell r="F304">
            <v>2040250</v>
          </cell>
          <cell r="G304">
            <v>90</v>
          </cell>
        </row>
        <row r="305">
          <cell r="F305">
            <v>2040299</v>
          </cell>
          <cell r="G305">
            <v>80</v>
          </cell>
        </row>
        <row r="306">
          <cell r="F306">
            <v>20403</v>
          </cell>
          <cell r="G306">
            <v>0</v>
          </cell>
        </row>
        <row r="307">
          <cell r="F307">
            <v>2040301</v>
          </cell>
          <cell r="G307">
            <v>0</v>
          </cell>
        </row>
        <row r="308">
          <cell r="F308">
            <v>2040302</v>
          </cell>
          <cell r="G308">
            <v>0</v>
          </cell>
        </row>
        <row r="309">
          <cell r="F309">
            <v>2040303</v>
          </cell>
          <cell r="G309">
            <v>0</v>
          </cell>
        </row>
        <row r="310">
          <cell r="F310">
            <v>2040304</v>
          </cell>
          <cell r="G310">
            <v>0</v>
          </cell>
        </row>
        <row r="311">
          <cell r="F311">
            <v>2040350</v>
          </cell>
          <cell r="G311">
            <v>0</v>
          </cell>
        </row>
        <row r="312">
          <cell r="F312">
            <v>2040399</v>
          </cell>
          <cell r="G312">
            <v>0</v>
          </cell>
        </row>
        <row r="313">
          <cell r="F313">
            <v>20404</v>
          </cell>
          <cell r="G313">
            <v>971</v>
          </cell>
        </row>
        <row r="314">
          <cell r="F314">
            <v>2040401</v>
          </cell>
          <cell r="G314">
            <v>971</v>
          </cell>
        </row>
        <row r="315">
          <cell r="F315">
            <v>2040402</v>
          </cell>
          <cell r="G315">
            <v>0</v>
          </cell>
        </row>
        <row r="316">
          <cell r="F316">
            <v>2040403</v>
          </cell>
          <cell r="G316">
            <v>0</v>
          </cell>
        </row>
        <row r="317">
          <cell r="F317">
            <v>2040404</v>
          </cell>
          <cell r="G317">
            <v>0</v>
          </cell>
        </row>
        <row r="318">
          <cell r="F318">
            <v>2040405</v>
          </cell>
          <cell r="G318">
            <v>0</v>
          </cell>
        </row>
        <row r="319">
          <cell r="F319">
            <v>2040406</v>
          </cell>
          <cell r="G319">
            <v>0</v>
          </cell>
        </row>
        <row r="320">
          <cell r="F320">
            <v>2040407</v>
          </cell>
          <cell r="G320">
            <v>0</v>
          </cell>
        </row>
        <row r="321">
          <cell r="F321">
            <v>2040408</v>
          </cell>
          <cell r="G321">
            <v>0</v>
          </cell>
        </row>
        <row r="322">
          <cell r="F322">
            <v>2040409</v>
          </cell>
          <cell r="G322">
            <v>0</v>
          </cell>
        </row>
        <row r="323">
          <cell r="F323">
            <v>2040450</v>
          </cell>
          <cell r="G323">
            <v>0</v>
          </cell>
        </row>
        <row r="324">
          <cell r="F324">
            <v>2040499</v>
          </cell>
          <cell r="G324">
            <v>0</v>
          </cell>
        </row>
        <row r="325">
          <cell r="F325">
            <v>20405</v>
          </cell>
          <cell r="G325">
            <v>3182</v>
          </cell>
        </row>
        <row r="326">
          <cell r="F326">
            <v>2040501</v>
          </cell>
          <cell r="G326">
            <v>3082</v>
          </cell>
        </row>
        <row r="327">
          <cell r="F327">
            <v>2040502</v>
          </cell>
          <cell r="G327">
            <v>0</v>
          </cell>
        </row>
        <row r="328">
          <cell r="F328">
            <v>2040503</v>
          </cell>
          <cell r="G328">
            <v>0</v>
          </cell>
        </row>
        <row r="329">
          <cell r="F329">
            <v>2040504</v>
          </cell>
          <cell r="G329">
            <v>0</v>
          </cell>
        </row>
        <row r="330">
          <cell r="F330">
            <v>2040505</v>
          </cell>
          <cell r="G330">
            <v>0</v>
          </cell>
        </row>
        <row r="331">
          <cell r="F331">
            <v>2040506</v>
          </cell>
          <cell r="G331">
            <v>0</v>
          </cell>
        </row>
        <row r="332">
          <cell r="F332">
            <v>2040550</v>
          </cell>
          <cell r="G332">
            <v>0</v>
          </cell>
        </row>
        <row r="333">
          <cell r="F333">
            <v>2040599</v>
          </cell>
          <cell r="G333">
            <v>100</v>
          </cell>
        </row>
        <row r="334">
          <cell r="F334">
            <v>20406</v>
          </cell>
          <cell r="G334">
            <v>1480</v>
          </cell>
        </row>
        <row r="335">
          <cell r="F335">
            <v>2040601</v>
          </cell>
          <cell r="G335">
            <v>962</v>
          </cell>
        </row>
        <row r="336">
          <cell r="F336">
            <v>2040602</v>
          </cell>
          <cell r="G336">
            <v>0</v>
          </cell>
        </row>
        <row r="337">
          <cell r="F337">
            <v>2040603</v>
          </cell>
          <cell r="G337">
            <v>0</v>
          </cell>
        </row>
        <row r="338">
          <cell r="F338">
            <v>2040604</v>
          </cell>
          <cell r="G338">
            <v>20</v>
          </cell>
        </row>
        <row r="339">
          <cell r="F339">
            <v>2040605</v>
          </cell>
          <cell r="G339">
            <v>5</v>
          </cell>
        </row>
        <row r="340">
          <cell r="F340">
            <v>2040606</v>
          </cell>
          <cell r="G340">
            <v>0</v>
          </cell>
        </row>
        <row r="341">
          <cell r="F341">
            <v>2040607</v>
          </cell>
          <cell r="G341">
            <v>166</v>
          </cell>
        </row>
        <row r="342">
          <cell r="F342">
            <v>2040608</v>
          </cell>
          <cell r="G342">
            <v>0</v>
          </cell>
        </row>
        <row r="343">
          <cell r="F343">
            <v>2040609</v>
          </cell>
          <cell r="G343">
            <v>0</v>
          </cell>
        </row>
        <row r="344">
          <cell r="F344">
            <v>2040610</v>
          </cell>
          <cell r="G344">
            <v>206</v>
          </cell>
        </row>
        <row r="345">
          <cell r="F345">
            <v>2040611</v>
          </cell>
          <cell r="G345">
            <v>0</v>
          </cell>
        </row>
        <row r="346">
          <cell r="F346">
            <v>2040650</v>
          </cell>
          <cell r="G346">
            <v>97</v>
          </cell>
        </row>
        <row r="347">
          <cell r="F347">
            <v>2040699</v>
          </cell>
          <cell r="G347">
            <v>24</v>
          </cell>
        </row>
        <row r="348">
          <cell r="F348">
            <v>20407</v>
          </cell>
          <cell r="G348">
            <v>0</v>
          </cell>
        </row>
        <row r="349">
          <cell r="F349">
            <v>2040701</v>
          </cell>
          <cell r="G349">
            <v>0</v>
          </cell>
        </row>
        <row r="350">
          <cell r="F350">
            <v>2040702</v>
          </cell>
          <cell r="G350">
            <v>0</v>
          </cell>
        </row>
        <row r="351">
          <cell r="F351">
            <v>2040703</v>
          </cell>
          <cell r="G351">
            <v>0</v>
          </cell>
        </row>
        <row r="352">
          <cell r="F352">
            <v>2040704</v>
          </cell>
          <cell r="G352">
            <v>0</v>
          </cell>
        </row>
        <row r="353">
          <cell r="F353">
            <v>2040705</v>
          </cell>
          <cell r="G353">
            <v>0</v>
          </cell>
        </row>
        <row r="354">
          <cell r="F354">
            <v>2040706</v>
          </cell>
          <cell r="G354">
            <v>0</v>
          </cell>
        </row>
        <row r="355">
          <cell r="F355">
            <v>2040750</v>
          </cell>
          <cell r="G355">
            <v>0</v>
          </cell>
        </row>
        <row r="356">
          <cell r="F356">
            <v>2040799</v>
          </cell>
          <cell r="G356">
            <v>0</v>
          </cell>
        </row>
        <row r="357">
          <cell r="F357">
            <v>20408</v>
          </cell>
          <cell r="G357">
            <v>0</v>
          </cell>
        </row>
        <row r="358">
          <cell r="F358">
            <v>2040801</v>
          </cell>
          <cell r="G358">
            <v>0</v>
          </cell>
        </row>
        <row r="359">
          <cell r="F359">
            <v>2040802</v>
          </cell>
          <cell r="G359">
            <v>0</v>
          </cell>
        </row>
        <row r="360">
          <cell r="F360">
            <v>2040803</v>
          </cell>
          <cell r="G360">
            <v>0</v>
          </cell>
        </row>
        <row r="361">
          <cell r="F361">
            <v>2040804</v>
          </cell>
          <cell r="G361">
            <v>0</v>
          </cell>
        </row>
        <row r="362">
          <cell r="F362">
            <v>2040805</v>
          </cell>
          <cell r="G362">
            <v>0</v>
          </cell>
        </row>
        <row r="363">
          <cell r="F363">
            <v>2040806</v>
          </cell>
          <cell r="G363">
            <v>0</v>
          </cell>
        </row>
        <row r="364">
          <cell r="F364">
            <v>2040850</v>
          </cell>
          <cell r="G364">
            <v>0</v>
          </cell>
        </row>
        <row r="365">
          <cell r="F365">
            <v>2040899</v>
          </cell>
          <cell r="G365">
            <v>0</v>
          </cell>
        </row>
        <row r="366">
          <cell r="F366">
            <v>20409</v>
          </cell>
          <cell r="G366">
            <v>0</v>
          </cell>
        </row>
        <row r="367">
          <cell r="F367">
            <v>2040901</v>
          </cell>
          <cell r="G367">
            <v>0</v>
          </cell>
        </row>
        <row r="368">
          <cell r="F368">
            <v>2040902</v>
          </cell>
          <cell r="G368">
            <v>0</v>
          </cell>
        </row>
        <row r="369">
          <cell r="F369">
            <v>2040903</v>
          </cell>
          <cell r="G369">
            <v>0</v>
          </cell>
        </row>
        <row r="370">
          <cell r="F370">
            <v>2040904</v>
          </cell>
          <cell r="G370">
            <v>0</v>
          </cell>
        </row>
        <row r="371">
          <cell r="F371">
            <v>2040905</v>
          </cell>
          <cell r="G371">
            <v>0</v>
          </cell>
        </row>
        <row r="372">
          <cell r="F372">
            <v>2040950</v>
          </cell>
          <cell r="G372">
            <v>0</v>
          </cell>
        </row>
        <row r="373">
          <cell r="F373">
            <v>2040999</v>
          </cell>
          <cell r="G373">
            <v>0</v>
          </cell>
        </row>
        <row r="374">
          <cell r="F374">
            <v>20410</v>
          </cell>
          <cell r="G374">
            <v>0</v>
          </cell>
        </row>
        <row r="375">
          <cell r="F375">
            <v>2041001</v>
          </cell>
          <cell r="G375">
            <v>0</v>
          </cell>
        </row>
        <row r="376">
          <cell r="F376">
            <v>2041002</v>
          </cell>
          <cell r="G376">
            <v>0</v>
          </cell>
        </row>
        <row r="377">
          <cell r="F377">
            <v>2041003</v>
          </cell>
          <cell r="G377">
            <v>0</v>
          </cell>
        </row>
        <row r="378">
          <cell r="F378">
            <v>2041004</v>
          </cell>
          <cell r="G378">
            <v>0</v>
          </cell>
        </row>
        <row r="379">
          <cell r="F379">
            <v>2041005</v>
          </cell>
          <cell r="G379">
            <v>0</v>
          </cell>
        </row>
        <row r="380">
          <cell r="F380">
            <v>2041006</v>
          </cell>
          <cell r="G380">
            <v>0</v>
          </cell>
        </row>
        <row r="381">
          <cell r="F381">
            <v>2041099</v>
          </cell>
          <cell r="G381">
            <v>0</v>
          </cell>
        </row>
        <row r="382">
          <cell r="F382">
            <v>20411</v>
          </cell>
          <cell r="G382">
            <v>0</v>
          </cell>
        </row>
        <row r="383">
          <cell r="F383">
            <v>2041101</v>
          </cell>
          <cell r="G383">
            <v>0</v>
          </cell>
        </row>
        <row r="384">
          <cell r="F384">
            <v>2041102</v>
          </cell>
          <cell r="G384">
            <v>0</v>
          </cell>
        </row>
        <row r="385">
          <cell r="F385">
            <v>2041103</v>
          </cell>
          <cell r="G385">
            <v>0</v>
          </cell>
        </row>
        <row r="386">
          <cell r="F386">
            <v>2041104</v>
          </cell>
          <cell r="G386">
            <v>0</v>
          </cell>
        </row>
        <row r="387">
          <cell r="F387">
            <v>2041105</v>
          </cell>
          <cell r="G387">
            <v>0</v>
          </cell>
        </row>
        <row r="388">
          <cell r="F388">
            <v>2041106</v>
          </cell>
          <cell r="G388">
            <v>0</v>
          </cell>
        </row>
        <row r="389">
          <cell r="F389">
            <v>2041107</v>
          </cell>
          <cell r="G389">
            <v>0</v>
          </cell>
        </row>
        <row r="390">
          <cell r="F390">
            <v>2041108</v>
          </cell>
          <cell r="G390">
            <v>0</v>
          </cell>
        </row>
        <row r="391">
          <cell r="F391">
            <v>20499</v>
          </cell>
          <cell r="G391">
            <v>0</v>
          </cell>
        </row>
        <row r="392">
          <cell r="F392">
            <v>205</v>
          </cell>
          <cell r="G392">
            <v>90846</v>
          </cell>
        </row>
        <row r="393">
          <cell r="F393">
            <v>20501</v>
          </cell>
          <cell r="G393">
            <v>1999</v>
          </cell>
        </row>
        <row r="394">
          <cell r="F394">
            <v>2050101</v>
          </cell>
          <cell r="G394">
            <v>1744</v>
          </cell>
        </row>
        <row r="395">
          <cell r="F395">
            <v>2050102</v>
          </cell>
          <cell r="G395">
            <v>0</v>
          </cell>
        </row>
        <row r="396">
          <cell r="F396">
            <v>2050103</v>
          </cell>
          <cell r="G396">
            <v>30</v>
          </cell>
        </row>
        <row r="397">
          <cell r="F397">
            <v>2050199</v>
          </cell>
          <cell r="G397">
            <v>225</v>
          </cell>
        </row>
        <row r="398">
          <cell r="F398">
            <v>20502</v>
          </cell>
          <cell r="G398">
            <v>83114</v>
          </cell>
        </row>
        <row r="399">
          <cell r="F399">
            <v>2050201</v>
          </cell>
          <cell r="G399">
            <v>2355</v>
          </cell>
        </row>
        <row r="400">
          <cell r="F400">
            <v>2050202</v>
          </cell>
          <cell r="G400">
            <v>33112</v>
          </cell>
        </row>
        <row r="401">
          <cell r="F401">
            <v>2050203</v>
          </cell>
          <cell r="G401">
            <v>38588</v>
          </cell>
        </row>
        <row r="402">
          <cell r="F402">
            <v>2050204</v>
          </cell>
          <cell r="G402">
            <v>8324</v>
          </cell>
        </row>
        <row r="403">
          <cell r="F403">
            <v>2050205</v>
          </cell>
          <cell r="G403">
            <v>2</v>
          </cell>
        </row>
        <row r="404">
          <cell r="F404">
            <v>2050206</v>
          </cell>
          <cell r="G404">
            <v>0</v>
          </cell>
        </row>
        <row r="405">
          <cell r="F405">
            <v>2050207</v>
          </cell>
          <cell r="G405">
            <v>0</v>
          </cell>
        </row>
        <row r="406">
          <cell r="F406">
            <v>2050299</v>
          </cell>
          <cell r="G406">
            <v>733</v>
          </cell>
        </row>
        <row r="407">
          <cell r="F407">
            <v>20503</v>
          </cell>
          <cell r="G407">
            <v>3086</v>
          </cell>
        </row>
        <row r="408">
          <cell r="F408">
            <v>2050301</v>
          </cell>
          <cell r="G408">
            <v>91</v>
          </cell>
        </row>
        <row r="409">
          <cell r="F409">
            <v>2050302</v>
          </cell>
          <cell r="G409">
            <v>2585</v>
          </cell>
        </row>
        <row r="410">
          <cell r="F410">
            <v>2050303</v>
          </cell>
          <cell r="G410">
            <v>83</v>
          </cell>
        </row>
        <row r="411">
          <cell r="F411">
            <v>2050304</v>
          </cell>
          <cell r="G411">
            <v>253</v>
          </cell>
        </row>
        <row r="412">
          <cell r="F412">
            <v>2050305</v>
          </cell>
          <cell r="G412">
            <v>0</v>
          </cell>
        </row>
        <row r="413">
          <cell r="F413">
            <v>2050399</v>
          </cell>
          <cell r="G413">
            <v>74</v>
          </cell>
        </row>
        <row r="414">
          <cell r="F414">
            <v>20504</v>
          </cell>
          <cell r="G414">
            <v>25</v>
          </cell>
        </row>
        <row r="415">
          <cell r="F415">
            <v>2050401</v>
          </cell>
          <cell r="G415">
            <v>0</v>
          </cell>
        </row>
        <row r="416">
          <cell r="F416">
            <v>2050402</v>
          </cell>
          <cell r="G416">
            <v>0</v>
          </cell>
        </row>
        <row r="417">
          <cell r="F417">
            <v>2050403</v>
          </cell>
          <cell r="G417">
            <v>0</v>
          </cell>
        </row>
        <row r="418">
          <cell r="F418">
            <v>2050404</v>
          </cell>
          <cell r="G418">
            <v>25</v>
          </cell>
        </row>
        <row r="419">
          <cell r="F419">
            <v>2050499</v>
          </cell>
          <cell r="G419">
            <v>0</v>
          </cell>
        </row>
        <row r="420">
          <cell r="F420">
            <v>20505</v>
          </cell>
          <cell r="G420">
            <v>73</v>
          </cell>
        </row>
        <row r="421">
          <cell r="F421">
            <v>2050501</v>
          </cell>
          <cell r="G421">
            <v>73</v>
          </cell>
        </row>
        <row r="422">
          <cell r="F422">
            <v>2050502</v>
          </cell>
          <cell r="G422">
            <v>0</v>
          </cell>
        </row>
        <row r="423">
          <cell r="F423">
            <v>2050599</v>
          </cell>
          <cell r="G423">
            <v>0</v>
          </cell>
        </row>
        <row r="424">
          <cell r="F424">
            <v>20506</v>
          </cell>
          <cell r="G424">
            <v>0</v>
          </cell>
        </row>
        <row r="425">
          <cell r="F425">
            <v>2050601</v>
          </cell>
          <cell r="G425">
            <v>0</v>
          </cell>
        </row>
        <row r="426">
          <cell r="F426">
            <v>2050602</v>
          </cell>
          <cell r="G426">
            <v>0</v>
          </cell>
        </row>
        <row r="427">
          <cell r="F427">
            <v>2050699</v>
          </cell>
          <cell r="G427">
            <v>0</v>
          </cell>
        </row>
        <row r="428">
          <cell r="F428">
            <v>20507</v>
          </cell>
          <cell r="G428">
            <v>378</v>
          </cell>
        </row>
        <row r="429">
          <cell r="F429">
            <v>2050701</v>
          </cell>
          <cell r="G429">
            <v>321</v>
          </cell>
        </row>
        <row r="430">
          <cell r="F430">
            <v>2050702</v>
          </cell>
          <cell r="G430">
            <v>0</v>
          </cell>
        </row>
        <row r="431">
          <cell r="F431">
            <v>2050799</v>
          </cell>
          <cell r="G431">
            <v>57</v>
          </cell>
        </row>
        <row r="432">
          <cell r="F432">
            <v>20508</v>
          </cell>
          <cell r="G432">
            <v>590</v>
          </cell>
        </row>
        <row r="433">
          <cell r="F433">
            <v>2050801</v>
          </cell>
          <cell r="G433">
            <v>418</v>
          </cell>
        </row>
        <row r="434">
          <cell r="F434">
            <v>2050802</v>
          </cell>
          <cell r="G434">
            <v>172</v>
          </cell>
        </row>
        <row r="435">
          <cell r="F435">
            <v>2050803</v>
          </cell>
          <cell r="G435">
            <v>0</v>
          </cell>
        </row>
        <row r="436">
          <cell r="F436">
            <v>2050804</v>
          </cell>
          <cell r="G436">
            <v>0</v>
          </cell>
        </row>
        <row r="437">
          <cell r="F437">
            <v>2050899</v>
          </cell>
          <cell r="G437">
            <v>0</v>
          </cell>
        </row>
        <row r="438">
          <cell r="F438">
            <v>20509</v>
          </cell>
          <cell r="G438">
            <v>1470</v>
          </cell>
        </row>
        <row r="439">
          <cell r="F439">
            <v>2050901</v>
          </cell>
          <cell r="G439">
            <v>729</v>
          </cell>
        </row>
        <row r="440">
          <cell r="F440">
            <v>2050902</v>
          </cell>
          <cell r="G440">
            <v>50</v>
          </cell>
        </row>
        <row r="441">
          <cell r="F441">
            <v>2050903</v>
          </cell>
          <cell r="G441">
            <v>100</v>
          </cell>
        </row>
        <row r="442">
          <cell r="F442">
            <v>2050904</v>
          </cell>
          <cell r="G442">
            <v>10</v>
          </cell>
        </row>
        <row r="443">
          <cell r="F443">
            <v>2050905</v>
          </cell>
          <cell r="G443">
            <v>90</v>
          </cell>
        </row>
        <row r="444">
          <cell r="F444">
            <v>2050999</v>
          </cell>
          <cell r="G444">
            <v>491</v>
          </cell>
        </row>
        <row r="445">
          <cell r="F445">
            <v>20599</v>
          </cell>
          <cell r="G445">
            <v>111</v>
          </cell>
        </row>
        <row r="446">
          <cell r="F446">
            <v>206</v>
          </cell>
          <cell r="G446">
            <v>13695</v>
          </cell>
        </row>
        <row r="447">
          <cell r="F447">
            <v>20601</v>
          </cell>
          <cell r="G447">
            <v>622</v>
          </cell>
        </row>
        <row r="448">
          <cell r="F448">
            <v>2060101</v>
          </cell>
          <cell r="G448">
            <v>622</v>
          </cell>
        </row>
        <row r="449">
          <cell r="F449">
            <v>2060102</v>
          </cell>
          <cell r="G449">
            <v>0</v>
          </cell>
        </row>
        <row r="450">
          <cell r="F450">
            <v>2060103</v>
          </cell>
          <cell r="G450">
            <v>0</v>
          </cell>
        </row>
        <row r="451">
          <cell r="F451">
            <v>2060199</v>
          </cell>
          <cell r="G451">
            <v>0</v>
          </cell>
        </row>
        <row r="452">
          <cell r="F452">
            <v>20602</v>
          </cell>
          <cell r="G452">
            <v>0</v>
          </cell>
        </row>
        <row r="453">
          <cell r="F453">
            <v>2060201</v>
          </cell>
          <cell r="G453">
            <v>0</v>
          </cell>
        </row>
        <row r="454">
          <cell r="F454">
            <v>2060202</v>
          </cell>
          <cell r="G454">
            <v>0</v>
          </cell>
        </row>
        <row r="455">
          <cell r="F455">
            <v>2060203</v>
          </cell>
          <cell r="G455">
            <v>0</v>
          </cell>
        </row>
        <row r="456">
          <cell r="F456">
            <v>2060204</v>
          </cell>
          <cell r="G456">
            <v>0</v>
          </cell>
        </row>
        <row r="457">
          <cell r="F457">
            <v>2060205</v>
          </cell>
          <cell r="G457">
            <v>0</v>
          </cell>
        </row>
        <row r="458">
          <cell r="F458">
            <v>2060206</v>
          </cell>
          <cell r="G458">
            <v>0</v>
          </cell>
        </row>
        <row r="459">
          <cell r="F459">
            <v>2060207</v>
          </cell>
          <cell r="G459">
            <v>0</v>
          </cell>
        </row>
        <row r="460">
          <cell r="F460">
            <v>2060299</v>
          </cell>
          <cell r="G460">
            <v>0</v>
          </cell>
        </row>
        <row r="461">
          <cell r="F461">
            <v>20603</v>
          </cell>
          <cell r="G461">
            <v>1132</v>
          </cell>
        </row>
        <row r="462">
          <cell r="F462">
            <v>2060301</v>
          </cell>
          <cell r="G462">
            <v>0</v>
          </cell>
        </row>
        <row r="463">
          <cell r="F463">
            <v>2060302</v>
          </cell>
          <cell r="G463">
            <v>182</v>
          </cell>
        </row>
        <row r="464">
          <cell r="F464">
            <v>2060303</v>
          </cell>
          <cell r="G464">
            <v>0</v>
          </cell>
        </row>
        <row r="465">
          <cell r="F465">
            <v>2060304</v>
          </cell>
          <cell r="G465">
            <v>0</v>
          </cell>
        </row>
        <row r="466">
          <cell r="F466">
            <v>2060399</v>
          </cell>
          <cell r="G466">
            <v>950</v>
          </cell>
        </row>
        <row r="467">
          <cell r="F467">
            <v>20604</v>
          </cell>
          <cell r="G467">
            <v>3995</v>
          </cell>
        </row>
        <row r="468">
          <cell r="F468">
            <v>2060401</v>
          </cell>
          <cell r="G468">
            <v>9</v>
          </cell>
        </row>
        <row r="469">
          <cell r="F469">
            <v>2060402</v>
          </cell>
          <cell r="G469">
            <v>197</v>
          </cell>
        </row>
        <row r="470">
          <cell r="F470">
            <v>2060403</v>
          </cell>
          <cell r="G470">
            <v>0</v>
          </cell>
        </row>
        <row r="471">
          <cell r="F471">
            <v>2060404</v>
          </cell>
          <cell r="G471">
            <v>3789</v>
          </cell>
        </row>
        <row r="472">
          <cell r="F472">
            <v>2060499</v>
          </cell>
          <cell r="G472">
            <v>0</v>
          </cell>
        </row>
        <row r="473">
          <cell r="F473">
            <v>20605</v>
          </cell>
          <cell r="G473">
            <v>0</v>
          </cell>
        </row>
        <row r="474">
          <cell r="F474">
            <v>2060501</v>
          </cell>
          <cell r="G474">
            <v>0</v>
          </cell>
        </row>
        <row r="475">
          <cell r="F475">
            <v>2060502</v>
          </cell>
          <cell r="G475">
            <v>0</v>
          </cell>
        </row>
        <row r="476">
          <cell r="F476">
            <v>2060503</v>
          </cell>
          <cell r="G476">
            <v>0</v>
          </cell>
        </row>
        <row r="477">
          <cell r="F477">
            <v>2060599</v>
          </cell>
          <cell r="G477">
            <v>0</v>
          </cell>
        </row>
        <row r="478">
          <cell r="F478">
            <v>20606</v>
          </cell>
          <cell r="G478">
            <v>0</v>
          </cell>
        </row>
        <row r="479">
          <cell r="F479">
            <v>2060601</v>
          </cell>
          <cell r="G479">
            <v>0</v>
          </cell>
        </row>
        <row r="480">
          <cell r="F480">
            <v>2060602</v>
          </cell>
          <cell r="G480">
            <v>0</v>
          </cell>
        </row>
        <row r="481">
          <cell r="F481">
            <v>2060603</v>
          </cell>
          <cell r="G481">
            <v>0</v>
          </cell>
        </row>
        <row r="482">
          <cell r="F482">
            <v>2060699</v>
          </cell>
          <cell r="G482">
            <v>0</v>
          </cell>
        </row>
        <row r="483">
          <cell r="F483">
            <v>20607</v>
          </cell>
          <cell r="G483">
            <v>12</v>
          </cell>
        </row>
        <row r="484">
          <cell r="F484">
            <v>2060701</v>
          </cell>
          <cell r="G484">
            <v>8</v>
          </cell>
        </row>
        <row r="485">
          <cell r="F485">
            <v>2060702</v>
          </cell>
          <cell r="G485">
            <v>4</v>
          </cell>
        </row>
        <row r="486">
          <cell r="F486">
            <v>2060703</v>
          </cell>
          <cell r="G486">
            <v>0</v>
          </cell>
        </row>
        <row r="487">
          <cell r="F487">
            <v>2060704</v>
          </cell>
          <cell r="G487">
            <v>0</v>
          </cell>
        </row>
        <row r="488">
          <cell r="F488">
            <v>2060705</v>
          </cell>
          <cell r="G488">
            <v>0</v>
          </cell>
        </row>
        <row r="489">
          <cell r="F489">
            <v>2060799</v>
          </cell>
          <cell r="G489">
            <v>0</v>
          </cell>
        </row>
        <row r="490">
          <cell r="F490">
            <v>20608</v>
          </cell>
          <cell r="G490">
            <v>0</v>
          </cell>
        </row>
        <row r="491">
          <cell r="F491">
            <v>2060801</v>
          </cell>
          <cell r="G491">
            <v>0</v>
          </cell>
        </row>
        <row r="492">
          <cell r="F492">
            <v>2060802</v>
          </cell>
          <cell r="G492">
            <v>0</v>
          </cell>
        </row>
        <row r="493">
          <cell r="F493">
            <v>2060899</v>
          </cell>
          <cell r="G493">
            <v>0</v>
          </cell>
        </row>
        <row r="494">
          <cell r="F494">
            <v>20609</v>
          </cell>
          <cell r="G494">
            <v>0</v>
          </cell>
        </row>
        <row r="495">
          <cell r="F495">
            <v>2060901</v>
          </cell>
          <cell r="G495">
            <v>0</v>
          </cell>
        </row>
        <row r="496">
          <cell r="F496">
            <v>2060902</v>
          </cell>
          <cell r="G496">
            <v>0</v>
          </cell>
        </row>
        <row r="497">
          <cell r="F497">
            <v>20699</v>
          </cell>
          <cell r="G497">
            <v>7934</v>
          </cell>
        </row>
        <row r="498">
          <cell r="F498">
            <v>2069901</v>
          </cell>
          <cell r="G498">
            <v>200</v>
          </cell>
        </row>
        <row r="499">
          <cell r="F499">
            <v>2069902</v>
          </cell>
          <cell r="G499">
            <v>0</v>
          </cell>
        </row>
        <row r="500">
          <cell r="F500">
            <v>2069903</v>
          </cell>
          <cell r="G500">
            <v>0</v>
          </cell>
        </row>
        <row r="501">
          <cell r="F501">
            <v>2069999</v>
          </cell>
          <cell r="G501">
            <v>7734</v>
          </cell>
        </row>
        <row r="502">
          <cell r="F502">
            <v>207</v>
          </cell>
          <cell r="G502">
            <v>3718</v>
          </cell>
        </row>
        <row r="503">
          <cell r="F503">
            <v>20701</v>
          </cell>
          <cell r="G503">
            <v>2646</v>
          </cell>
        </row>
        <row r="504">
          <cell r="F504">
            <v>2070101</v>
          </cell>
          <cell r="G504">
            <v>1015</v>
          </cell>
        </row>
        <row r="505">
          <cell r="F505">
            <v>2070102</v>
          </cell>
          <cell r="G505">
            <v>0</v>
          </cell>
        </row>
        <row r="506">
          <cell r="F506">
            <v>2070103</v>
          </cell>
          <cell r="G506">
            <v>0</v>
          </cell>
        </row>
        <row r="507">
          <cell r="F507">
            <v>2070104</v>
          </cell>
          <cell r="G507">
            <v>23</v>
          </cell>
        </row>
        <row r="508">
          <cell r="F508">
            <v>2070105</v>
          </cell>
          <cell r="G508">
            <v>0</v>
          </cell>
        </row>
        <row r="509">
          <cell r="F509">
            <v>2070106</v>
          </cell>
          <cell r="G509">
            <v>1</v>
          </cell>
        </row>
        <row r="510">
          <cell r="F510">
            <v>2070107</v>
          </cell>
          <cell r="G510">
            <v>0</v>
          </cell>
        </row>
        <row r="511">
          <cell r="F511">
            <v>2070108</v>
          </cell>
          <cell r="G511">
            <v>0</v>
          </cell>
        </row>
        <row r="512">
          <cell r="F512">
            <v>2070109</v>
          </cell>
          <cell r="G512">
            <v>468</v>
          </cell>
        </row>
        <row r="513">
          <cell r="F513">
            <v>2070110</v>
          </cell>
          <cell r="G513">
            <v>0</v>
          </cell>
        </row>
        <row r="514">
          <cell r="F514">
            <v>2070111</v>
          </cell>
          <cell r="G514">
            <v>6</v>
          </cell>
        </row>
        <row r="515">
          <cell r="F515">
            <v>2070112</v>
          </cell>
          <cell r="G515">
            <v>78</v>
          </cell>
        </row>
        <row r="516">
          <cell r="F516">
            <v>2070199</v>
          </cell>
          <cell r="G516">
            <v>1055</v>
          </cell>
        </row>
        <row r="517">
          <cell r="F517">
            <v>20702</v>
          </cell>
          <cell r="G517">
            <v>149</v>
          </cell>
        </row>
        <row r="518">
          <cell r="F518">
            <v>2070201</v>
          </cell>
          <cell r="G518">
            <v>0</v>
          </cell>
        </row>
        <row r="519">
          <cell r="F519">
            <v>2070202</v>
          </cell>
          <cell r="G519">
            <v>0</v>
          </cell>
        </row>
        <row r="520">
          <cell r="F520">
            <v>2070203</v>
          </cell>
          <cell r="G520">
            <v>0</v>
          </cell>
        </row>
        <row r="521">
          <cell r="F521">
            <v>2070204</v>
          </cell>
          <cell r="G521">
            <v>110</v>
          </cell>
        </row>
        <row r="522">
          <cell r="F522">
            <v>2070205</v>
          </cell>
          <cell r="G522">
            <v>39</v>
          </cell>
        </row>
        <row r="523">
          <cell r="F523">
            <v>2070206</v>
          </cell>
          <cell r="G523">
            <v>0</v>
          </cell>
        </row>
        <row r="524">
          <cell r="F524">
            <v>2070299</v>
          </cell>
          <cell r="G524">
            <v>0</v>
          </cell>
        </row>
        <row r="525">
          <cell r="F525">
            <v>20703</v>
          </cell>
          <cell r="G525">
            <v>129</v>
          </cell>
        </row>
        <row r="526">
          <cell r="F526">
            <v>2070301</v>
          </cell>
          <cell r="G526">
            <v>101</v>
          </cell>
        </row>
        <row r="527">
          <cell r="F527">
            <v>2070302</v>
          </cell>
          <cell r="G527">
            <v>0</v>
          </cell>
        </row>
        <row r="528">
          <cell r="F528">
            <v>2070303</v>
          </cell>
          <cell r="G528">
            <v>0</v>
          </cell>
        </row>
        <row r="529">
          <cell r="F529">
            <v>2070304</v>
          </cell>
          <cell r="G529">
            <v>0</v>
          </cell>
        </row>
        <row r="530">
          <cell r="F530">
            <v>2070305</v>
          </cell>
          <cell r="G530">
            <v>0</v>
          </cell>
        </row>
        <row r="531">
          <cell r="F531">
            <v>2070306</v>
          </cell>
          <cell r="G531">
            <v>28</v>
          </cell>
        </row>
        <row r="532">
          <cell r="F532">
            <v>2070307</v>
          </cell>
          <cell r="G532">
            <v>0</v>
          </cell>
        </row>
        <row r="533">
          <cell r="F533">
            <v>2070308</v>
          </cell>
          <cell r="G533">
            <v>0</v>
          </cell>
        </row>
        <row r="534">
          <cell r="F534">
            <v>2070309</v>
          </cell>
          <cell r="G534">
            <v>0</v>
          </cell>
        </row>
        <row r="535">
          <cell r="F535">
            <v>2070399</v>
          </cell>
          <cell r="G535">
            <v>0</v>
          </cell>
        </row>
        <row r="536">
          <cell r="F536">
            <v>20704</v>
          </cell>
          <cell r="G536">
            <v>728</v>
          </cell>
        </row>
        <row r="537">
          <cell r="F537">
            <v>2070401</v>
          </cell>
          <cell r="G537">
            <v>415</v>
          </cell>
        </row>
        <row r="538">
          <cell r="F538">
            <v>2070402</v>
          </cell>
          <cell r="G538">
            <v>0</v>
          </cell>
        </row>
        <row r="539">
          <cell r="F539">
            <v>2070403</v>
          </cell>
          <cell r="G539">
            <v>0</v>
          </cell>
        </row>
        <row r="540">
          <cell r="F540">
            <v>2070404</v>
          </cell>
          <cell r="G540">
            <v>0</v>
          </cell>
        </row>
        <row r="541">
          <cell r="F541">
            <v>2070405</v>
          </cell>
          <cell r="G541">
            <v>220</v>
          </cell>
        </row>
        <row r="542">
          <cell r="F542">
            <v>2070406</v>
          </cell>
          <cell r="G542">
            <v>8</v>
          </cell>
        </row>
        <row r="543">
          <cell r="F543">
            <v>2070407</v>
          </cell>
          <cell r="G543">
            <v>0</v>
          </cell>
        </row>
        <row r="544">
          <cell r="F544">
            <v>2070408</v>
          </cell>
          <cell r="G544">
            <v>0</v>
          </cell>
        </row>
        <row r="545">
          <cell r="F545">
            <v>2070409</v>
          </cell>
          <cell r="G545">
            <v>5</v>
          </cell>
        </row>
        <row r="546">
          <cell r="F546">
            <v>2070499</v>
          </cell>
          <cell r="G546">
            <v>80</v>
          </cell>
        </row>
        <row r="547">
          <cell r="F547">
            <v>20799</v>
          </cell>
          <cell r="G547">
            <v>66</v>
          </cell>
        </row>
        <row r="548">
          <cell r="F548">
            <v>2079902</v>
          </cell>
          <cell r="G548">
            <v>0</v>
          </cell>
        </row>
        <row r="549">
          <cell r="F549">
            <v>2079903</v>
          </cell>
          <cell r="G549">
            <v>0</v>
          </cell>
        </row>
        <row r="550">
          <cell r="F550">
            <v>2079999</v>
          </cell>
          <cell r="G550">
            <v>66</v>
          </cell>
        </row>
        <row r="551">
          <cell r="F551">
            <v>208</v>
          </cell>
          <cell r="G551">
            <v>80411</v>
          </cell>
        </row>
        <row r="552">
          <cell r="F552">
            <v>20801</v>
          </cell>
          <cell r="G552">
            <v>1618</v>
          </cell>
        </row>
        <row r="553">
          <cell r="F553">
            <v>2080101</v>
          </cell>
          <cell r="G553">
            <v>610</v>
          </cell>
        </row>
        <row r="554">
          <cell r="F554">
            <v>2080102</v>
          </cell>
          <cell r="G554">
            <v>0</v>
          </cell>
        </row>
        <row r="555">
          <cell r="F555">
            <v>2080103</v>
          </cell>
          <cell r="G555">
            <v>0</v>
          </cell>
        </row>
        <row r="556">
          <cell r="F556">
            <v>2080104</v>
          </cell>
          <cell r="G556">
            <v>59</v>
          </cell>
        </row>
        <row r="557">
          <cell r="F557">
            <v>2080105</v>
          </cell>
          <cell r="G557">
            <v>97</v>
          </cell>
        </row>
        <row r="558">
          <cell r="F558">
            <v>2080106</v>
          </cell>
          <cell r="G558">
            <v>0</v>
          </cell>
        </row>
        <row r="559">
          <cell r="F559">
            <v>2080107</v>
          </cell>
          <cell r="G559">
            <v>749</v>
          </cell>
        </row>
        <row r="560">
          <cell r="F560">
            <v>2080108</v>
          </cell>
          <cell r="G560">
            <v>0</v>
          </cell>
        </row>
        <row r="561">
          <cell r="F561">
            <v>2080109</v>
          </cell>
          <cell r="G561">
            <v>103</v>
          </cell>
        </row>
        <row r="562">
          <cell r="F562">
            <v>2080110</v>
          </cell>
          <cell r="G562">
            <v>0</v>
          </cell>
        </row>
        <row r="563">
          <cell r="F563">
            <v>2080111</v>
          </cell>
          <cell r="G563">
            <v>0</v>
          </cell>
        </row>
        <row r="564">
          <cell r="F564">
            <v>2080112</v>
          </cell>
          <cell r="G564">
            <v>0</v>
          </cell>
        </row>
        <row r="565">
          <cell r="F565">
            <v>2080199</v>
          </cell>
          <cell r="G565">
            <v>0</v>
          </cell>
        </row>
        <row r="566">
          <cell r="F566">
            <v>20802</v>
          </cell>
          <cell r="G566">
            <v>748</v>
          </cell>
        </row>
        <row r="567">
          <cell r="F567">
            <v>2080201</v>
          </cell>
          <cell r="G567">
            <v>485</v>
          </cell>
        </row>
        <row r="568">
          <cell r="F568">
            <v>2080202</v>
          </cell>
          <cell r="G568">
            <v>55</v>
          </cell>
        </row>
        <row r="569">
          <cell r="F569">
            <v>2080203</v>
          </cell>
          <cell r="G569">
            <v>106</v>
          </cell>
        </row>
        <row r="570">
          <cell r="F570">
            <v>2080204</v>
          </cell>
          <cell r="G570">
            <v>0</v>
          </cell>
        </row>
        <row r="571">
          <cell r="F571">
            <v>2080205</v>
          </cell>
          <cell r="G571">
            <v>0</v>
          </cell>
        </row>
        <row r="572">
          <cell r="F572">
            <v>2080206</v>
          </cell>
          <cell r="G572">
            <v>0</v>
          </cell>
        </row>
        <row r="573">
          <cell r="F573">
            <v>2080207</v>
          </cell>
          <cell r="G573">
            <v>7</v>
          </cell>
        </row>
        <row r="574">
          <cell r="F574">
            <v>2080208</v>
          </cell>
          <cell r="G574">
            <v>3</v>
          </cell>
        </row>
        <row r="575">
          <cell r="F575">
            <v>2080209</v>
          </cell>
          <cell r="G575">
            <v>0</v>
          </cell>
        </row>
        <row r="576">
          <cell r="F576">
            <v>2080299</v>
          </cell>
          <cell r="G576">
            <v>92</v>
          </cell>
        </row>
        <row r="577">
          <cell r="F577">
            <v>20804</v>
          </cell>
          <cell r="G577">
            <v>0</v>
          </cell>
        </row>
        <row r="578">
          <cell r="F578">
            <v>2080402</v>
          </cell>
          <cell r="G578">
            <v>0</v>
          </cell>
        </row>
        <row r="579">
          <cell r="F579">
            <v>20805</v>
          </cell>
          <cell r="G579">
            <v>23693</v>
          </cell>
        </row>
        <row r="580">
          <cell r="F580">
            <v>2080501</v>
          </cell>
          <cell r="G580">
            <v>641</v>
          </cell>
        </row>
        <row r="581">
          <cell r="F581">
            <v>2080502</v>
          </cell>
          <cell r="G581">
            <v>2452</v>
          </cell>
        </row>
        <row r="582">
          <cell r="F582">
            <v>2080503</v>
          </cell>
          <cell r="G582">
            <v>60</v>
          </cell>
        </row>
        <row r="583">
          <cell r="F583">
            <v>2080504</v>
          </cell>
          <cell r="G583">
            <v>0</v>
          </cell>
        </row>
        <row r="584">
          <cell r="F584">
            <v>2080505</v>
          </cell>
          <cell r="G584">
            <v>16673</v>
          </cell>
        </row>
        <row r="585">
          <cell r="F585">
            <v>2080506</v>
          </cell>
          <cell r="G585">
            <v>0</v>
          </cell>
        </row>
        <row r="586">
          <cell r="F586">
            <v>2080507</v>
          </cell>
          <cell r="G586">
            <v>3867</v>
          </cell>
        </row>
        <row r="587">
          <cell r="F587">
            <v>2080599</v>
          </cell>
          <cell r="G587">
            <v>0</v>
          </cell>
        </row>
        <row r="588">
          <cell r="F588">
            <v>20806</v>
          </cell>
          <cell r="G588">
            <v>0</v>
          </cell>
        </row>
        <row r="589">
          <cell r="F589">
            <v>2080601</v>
          </cell>
          <cell r="G589">
            <v>0</v>
          </cell>
        </row>
        <row r="590">
          <cell r="F590">
            <v>2080602</v>
          </cell>
          <cell r="G590">
            <v>0</v>
          </cell>
        </row>
        <row r="591">
          <cell r="F591">
            <v>2080699</v>
          </cell>
          <cell r="G591">
            <v>0</v>
          </cell>
        </row>
        <row r="592">
          <cell r="F592">
            <v>20807</v>
          </cell>
          <cell r="G592">
            <v>1468</v>
          </cell>
        </row>
        <row r="593">
          <cell r="F593">
            <v>2080701</v>
          </cell>
          <cell r="G593">
            <v>0</v>
          </cell>
        </row>
        <row r="594">
          <cell r="F594">
            <v>2080702</v>
          </cell>
          <cell r="G594">
            <v>0</v>
          </cell>
        </row>
        <row r="595">
          <cell r="F595">
            <v>2080704</v>
          </cell>
          <cell r="G595">
            <v>0</v>
          </cell>
        </row>
        <row r="596">
          <cell r="F596">
            <v>2080705</v>
          </cell>
          <cell r="G596">
            <v>0</v>
          </cell>
        </row>
        <row r="597">
          <cell r="F597">
            <v>2080709</v>
          </cell>
          <cell r="G597">
            <v>0</v>
          </cell>
        </row>
        <row r="598">
          <cell r="F598">
            <v>2080711</v>
          </cell>
          <cell r="G598">
            <v>0</v>
          </cell>
        </row>
        <row r="599">
          <cell r="F599">
            <v>2080712</v>
          </cell>
          <cell r="G599">
            <v>0</v>
          </cell>
        </row>
        <row r="600">
          <cell r="F600">
            <v>2080713</v>
          </cell>
          <cell r="G600">
            <v>0</v>
          </cell>
        </row>
        <row r="601">
          <cell r="F601">
            <v>2080799</v>
          </cell>
          <cell r="G601">
            <v>1468</v>
          </cell>
        </row>
        <row r="602">
          <cell r="F602">
            <v>20808</v>
          </cell>
          <cell r="G602">
            <v>10751</v>
          </cell>
        </row>
        <row r="603">
          <cell r="F603">
            <v>2080801</v>
          </cell>
          <cell r="G603">
            <v>2540</v>
          </cell>
        </row>
        <row r="604">
          <cell r="F604">
            <v>2080802</v>
          </cell>
          <cell r="G604">
            <v>689</v>
          </cell>
        </row>
        <row r="605">
          <cell r="F605">
            <v>2080803</v>
          </cell>
          <cell r="G605">
            <v>0</v>
          </cell>
        </row>
        <row r="606">
          <cell r="F606">
            <v>2080804</v>
          </cell>
          <cell r="G606">
            <v>1136</v>
          </cell>
        </row>
        <row r="607">
          <cell r="F607">
            <v>2080805</v>
          </cell>
          <cell r="G607">
            <v>968</v>
          </cell>
        </row>
        <row r="608">
          <cell r="F608">
            <v>2080806</v>
          </cell>
          <cell r="G608">
            <v>0</v>
          </cell>
        </row>
        <row r="609">
          <cell r="F609">
            <v>2080899</v>
          </cell>
          <cell r="G609">
            <v>5418</v>
          </cell>
        </row>
        <row r="610">
          <cell r="F610">
            <v>20809</v>
          </cell>
          <cell r="G610">
            <v>534</v>
          </cell>
        </row>
        <row r="611">
          <cell r="F611">
            <v>2080901</v>
          </cell>
          <cell r="G611">
            <v>322</v>
          </cell>
        </row>
        <row r="612">
          <cell r="F612">
            <v>2080902</v>
          </cell>
          <cell r="G612">
            <v>42</v>
          </cell>
        </row>
        <row r="613">
          <cell r="F613">
            <v>2080903</v>
          </cell>
          <cell r="G613">
            <v>0</v>
          </cell>
        </row>
        <row r="614">
          <cell r="F614">
            <v>2080904</v>
          </cell>
          <cell r="G614">
            <v>72</v>
          </cell>
        </row>
        <row r="615">
          <cell r="F615">
            <v>2080999</v>
          </cell>
          <cell r="G615">
            <v>98</v>
          </cell>
        </row>
        <row r="616">
          <cell r="F616">
            <v>20810</v>
          </cell>
          <cell r="G616">
            <v>333</v>
          </cell>
        </row>
        <row r="617">
          <cell r="F617">
            <v>2081001</v>
          </cell>
          <cell r="G617">
            <v>0</v>
          </cell>
        </row>
        <row r="618">
          <cell r="F618">
            <v>2081002</v>
          </cell>
          <cell r="G618">
            <v>130</v>
          </cell>
        </row>
        <row r="619">
          <cell r="F619">
            <v>2081003</v>
          </cell>
          <cell r="G619">
            <v>0</v>
          </cell>
        </row>
        <row r="620">
          <cell r="F620">
            <v>2081004</v>
          </cell>
          <cell r="G620">
            <v>185</v>
          </cell>
        </row>
        <row r="621">
          <cell r="F621">
            <v>2081005</v>
          </cell>
          <cell r="G621">
            <v>13</v>
          </cell>
        </row>
        <row r="622">
          <cell r="F622">
            <v>2081099</v>
          </cell>
          <cell r="G622">
            <v>5</v>
          </cell>
        </row>
        <row r="623">
          <cell r="F623">
            <v>20811</v>
          </cell>
          <cell r="G623">
            <v>1356</v>
          </cell>
        </row>
        <row r="624">
          <cell r="F624">
            <v>2081101</v>
          </cell>
          <cell r="G624">
            <v>117</v>
          </cell>
        </row>
        <row r="625">
          <cell r="F625">
            <v>2081102</v>
          </cell>
          <cell r="G625">
            <v>0</v>
          </cell>
        </row>
        <row r="626">
          <cell r="F626">
            <v>2081103</v>
          </cell>
          <cell r="G626">
            <v>0</v>
          </cell>
        </row>
        <row r="627">
          <cell r="F627">
            <v>2081104</v>
          </cell>
          <cell r="G627">
            <v>245</v>
          </cell>
        </row>
        <row r="628">
          <cell r="F628">
            <v>2081105</v>
          </cell>
          <cell r="G628">
            <v>0</v>
          </cell>
        </row>
        <row r="629">
          <cell r="F629">
            <v>2081106</v>
          </cell>
          <cell r="G629">
            <v>0</v>
          </cell>
        </row>
        <row r="630">
          <cell r="F630">
            <v>2081107</v>
          </cell>
          <cell r="G630">
            <v>896</v>
          </cell>
        </row>
        <row r="631">
          <cell r="F631">
            <v>2081199</v>
          </cell>
          <cell r="G631">
            <v>98</v>
          </cell>
        </row>
        <row r="632">
          <cell r="F632">
            <v>20815</v>
          </cell>
          <cell r="G632">
            <v>0</v>
          </cell>
        </row>
        <row r="633">
          <cell r="F633">
            <v>2081501</v>
          </cell>
          <cell r="G633">
            <v>0</v>
          </cell>
        </row>
        <row r="634">
          <cell r="F634">
            <v>2081502</v>
          </cell>
          <cell r="G634">
            <v>0</v>
          </cell>
        </row>
        <row r="635">
          <cell r="F635">
            <v>2081503</v>
          </cell>
          <cell r="G635">
            <v>0</v>
          </cell>
        </row>
        <row r="636">
          <cell r="F636">
            <v>2081599</v>
          </cell>
          <cell r="G636">
            <v>0</v>
          </cell>
        </row>
        <row r="637">
          <cell r="F637">
            <v>20816</v>
          </cell>
          <cell r="G637">
            <v>0</v>
          </cell>
        </row>
        <row r="638">
          <cell r="F638">
            <v>2081601</v>
          </cell>
          <cell r="G638">
            <v>0</v>
          </cell>
        </row>
        <row r="639">
          <cell r="F639">
            <v>2081602</v>
          </cell>
          <cell r="G639">
            <v>0</v>
          </cell>
        </row>
        <row r="640">
          <cell r="F640">
            <v>2081603</v>
          </cell>
          <cell r="G640">
            <v>0</v>
          </cell>
        </row>
        <row r="641">
          <cell r="F641">
            <v>2081699</v>
          </cell>
          <cell r="G641">
            <v>0</v>
          </cell>
        </row>
        <row r="642">
          <cell r="F642">
            <v>20819</v>
          </cell>
          <cell r="G642">
            <v>14398</v>
          </cell>
        </row>
        <row r="643">
          <cell r="F643">
            <v>2081901</v>
          </cell>
          <cell r="G643">
            <v>6756</v>
          </cell>
        </row>
        <row r="644">
          <cell r="F644">
            <v>2081902</v>
          </cell>
          <cell r="G644">
            <v>7642</v>
          </cell>
        </row>
        <row r="645">
          <cell r="F645">
            <v>20820</v>
          </cell>
          <cell r="G645">
            <v>15</v>
          </cell>
        </row>
        <row r="646">
          <cell r="F646">
            <v>2082001</v>
          </cell>
          <cell r="G646">
            <v>15</v>
          </cell>
        </row>
        <row r="647">
          <cell r="F647">
            <v>2082002</v>
          </cell>
          <cell r="G647">
            <v>0</v>
          </cell>
        </row>
        <row r="648">
          <cell r="F648">
            <v>20821</v>
          </cell>
          <cell r="G648">
            <v>1969</v>
          </cell>
        </row>
        <row r="649">
          <cell r="F649">
            <v>2082101</v>
          </cell>
          <cell r="G649">
            <v>0</v>
          </cell>
        </row>
        <row r="650">
          <cell r="F650">
            <v>2082102</v>
          </cell>
          <cell r="G650">
            <v>1969</v>
          </cell>
        </row>
        <row r="651">
          <cell r="F651">
            <v>20824</v>
          </cell>
          <cell r="G651">
            <v>0</v>
          </cell>
        </row>
        <row r="652">
          <cell r="F652">
            <v>2082401</v>
          </cell>
          <cell r="G652">
            <v>0</v>
          </cell>
        </row>
        <row r="653">
          <cell r="F653">
            <v>2082402</v>
          </cell>
          <cell r="G653">
            <v>0</v>
          </cell>
        </row>
        <row r="654">
          <cell r="F654">
            <v>20825</v>
          </cell>
          <cell r="G654">
            <v>100</v>
          </cell>
        </row>
        <row r="655">
          <cell r="F655">
            <v>2082501</v>
          </cell>
          <cell r="G655">
            <v>0</v>
          </cell>
        </row>
        <row r="656">
          <cell r="F656">
            <v>2082502</v>
          </cell>
          <cell r="G656">
            <v>100</v>
          </cell>
        </row>
        <row r="657">
          <cell r="F657">
            <v>20826</v>
          </cell>
          <cell r="G657">
            <v>21674</v>
          </cell>
        </row>
        <row r="658">
          <cell r="F658">
            <v>2082601</v>
          </cell>
          <cell r="G658">
            <v>0</v>
          </cell>
        </row>
        <row r="659">
          <cell r="F659">
            <v>2082602</v>
          </cell>
          <cell r="G659">
            <v>21643</v>
          </cell>
        </row>
        <row r="660">
          <cell r="F660">
            <v>2082699</v>
          </cell>
          <cell r="G660">
            <v>31</v>
          </cell>
        </row>
        <row r="661">
          <cell r="F661">
            <v>20827</v>
          </cell>
          <cell r="G661">
            <v>8</v>
          </cell>
        </row>
        <row r="662">
          <cell r="F662">
            <v>2082701</v>
          </cell>
          <cell r="G662">
            <v>8</v>
          </cell>
        </row>
        <row r="663">
          <cell r="F663">
            <v>2082702</v>
          </cell>
          <cell r="G663">
            <v>0</v>
          </cell>
        </row>
        <row r="664">
          <cell r="F664">
            <v>2082703</v>
          </cell>
          <cell r="G664">
            <v>0</v>
          </cell>
        </row>
        <row r="665">
          <cell r="F665">
            <v>2082799</v>
          </cell>
          <cell r="G665">
            <v>0</v>
          </cell>
        </row>
        <row r="666">
          <cell r="F666">
            <v>20899</v>
          </cell>
          <cell r="G666">
            <v>1746</v>
          </cell>
        </row>
        <row r="667">
          <cell r="F667">
            <v>210</v>
          </cell>
          <cell r="G667">
            <v>86524</v>
          </cell>
        </row>
        <row r="668">
          <cell r="F668">
            <v>21001</v>
          </cell>
          <cell r="G668">
            <v>1697</v>
          </cell>
        </row>
        <row r="669">
          <cell r="F669">
            <v>2100101</v>
          </cell>
          <cell r="G669">
            <v>1592</v>
          </cell>
        </row>
        <row r="670">
          <cell r="F670">
            <v>2100102</v>
          </cell>
          <cell r="G670">
            <v>0</v>
          </cell>
        </row>
        <row r="671">
          <cell r="F671">
            <v>2100103</v>
          </cell>
          <cell r="G671">
            <v>0</v>
          </cell>
        </row>
        <row r="672">
          <cell r="F672">
            <v>2100199</v>
          </cell>
          <cell r="G672">
            <v>105</v>
          </cell>
        </row>
        <row r="673">
          <cell r="F673">
            <v>21002</v>
          </cell>
          <cell r="G673">
            <v>6464</v>
          </cell>
        </row>
        <row r="674">
          <cell r="F674">
            <v>2100201</v>
          </cell>
          <cell r="G674">
            <v>343</v>
          </cell>
        </row>
        <row r="675">
          <cell r="F675">
            <v>2100202</v>
          </cell>
          <cell r="G675">
            <v>5121</v>
          </cell>
        </row>
        <row r="676">
          <cell r="F676">
            <v>2100203</v>
          </cell>
          <cell r="G676">
            <v>0</v>
          </cell>
        </row>
        <row r="677">
          <cell r="F677">
            <v>2100204</v>
          </cell>
          <cell r="G677">
            <v>0</v>
          </cell>
        </row>
        <row r="678">
          <cell r="F678">
            <v>2100205</v>
          </cell>
          <cell r="G678">
            <v>0</v>
          </cell>
        </row>
        <row r="679">
          <cell r="F679">
            <v>2100206</v>
          </cell>
          <cell r="G679">
            <v>325</v>
          </cell>
        </row>
        <row r="680">
          <cell r="F680">
            <v>2100207</v>
          </cell>
          <cell r="G680">
            <v>0</v>
          </cell>
        </row>
        <row r="681">
          <cell r="F681">
            <v>2100208</v>
          </cell>
          <cell r="G681">
            <v>0</v>
          </cell>
        </row>
        <row r="682">
          <cell r="F682">
            <v>2100209</v>
          </cell>
          <cell r="G682">
            <v>0</v>
          </cell>
        </row>
        <row r="683">
          <cell r="F683">
            <v>2100210</v>
          </cell>
          <cell r="G683">
            <v>0</v>
          </cell>
        </row>
        <row r="684">
          <cell r="F684">
            <v>2100211</v>
          </cell>
          <cell r="G684">
            <v>0</v>
          </cell>
        </row>
        <row r="685">
          <cell r="F685">
            <v>2100299</v>
          </cell>
          <cell r="G685">
            <v>675</v>
          </cell>
        </row>
        <row r="686">
          <cell r="F686">
            <v>21003</v>
          </cell>
          <cell r="G686">
            <v>2006</v>
          </cell>
        </row>
        <row r="687">
          <cell r="F687">
            <v>2100301</v>
          </cell>
          <cell r="G687">
            <v>0</v>
          </cell>
        </row>
        <row r="688">
          <cell r="F688">
            <v>2100302</v>
          </cell>
          <cell r="G688">
            <v>559</v>
          </cell>
        </row>
        <row r="689">
          <cell r="F689">
            <v>2100399</v>
          </cell>
          <cell r="G689">
            <v>1447</v>
          </cell>
        </row>
        <row r="690">
          <cell r="F690">
            <v>21004</v>
          </cell>
          <cell r="G690">
            <v>7916</v>
          </cell>
        </row>
        <row r="691">
          <cell r="F691">
            <v>2100401</v>
          </cell>
          <cell r="G691">
            <v>1330</v>
          </cell>
        </row>
        <row r="692">
          <cell r="F692">
            <v>2100402</v>
          </cell>
          <cell r="G692">
            <v>366</v>
          </cell>
        </row>
        <row r="693">
          <cell r="F693">
            <v>2100403</v>
          </cell>
          <cell r="G693">
            <v>19</v>
          </cell>
        </row>
        <row r="694">
          <cell r="F694">
            <v>2100404</v>
          </cell>
          <cell r="G694">
            <v>0</v>
          </cell>
        </row>
        <row r="695">
          <cell r="F695">
            <v>2100405</v>
          </cell>
          <cell r="G695">
            <v>14</v>
          </cell>
        </row>
        <row r="696">
          <cell r="F696">
            <v>2100406</v>
          </cell>
          <cell r="G696">
            <v>0</v>
          </cell>
        </row>
        <row r="697">
          <cell r="F697">
            <v>2100407</v>
          </cell>
          <cell r="G697">
            <v>0</v>
          </cell>
        </row>
        <row r="698">
          <cell r="F698">
            <v>2100408</v>
          </cell>
          <cell r="G698">
            <v>4804</v>
          </cell>
        </row>
        <row r="699">
          <cell r="F699">
            <v>2100409</v>
          </cell>
          <cell r="G699">
            <v>830</v>
          </cell>
        </row>
        <row r="700">
          <cell r="F700">
            <v>2100410</v>
          </cell>
          <cell r="G700">
            <v>0</v>
          </cell>
        </row>
        <row r="701">
          <cell r="F701">
            <v>2100499</v>
          </cell>
          <cell r="G701">
            <v>553</v>
          </cell>
        </row>
        <row r="702">
          <cell r="F702">
            <v>21006</v>
          </cell>
          <cell r="G702">
            <v>265</v>
          </cell>
        </row>
        <row r="703">
          <cell r="F703">
            <v>2100601</v>
          </cell>
          <cell r="G703">
            <v>265</v>
          </cell>
        </row>
        <row r="704">
          <cell r="F704">
            <v>2100699</v>
          </cell>
          <cell r="G704">
            <v>0</v>
          </cell>
        </row>
        <row r="705">
          <cell r="F705">
            <v>21007</v>
          </cell>
          <cell r="G705">
            <v>2917</v>
          </cell>
        </row>
        <row r="706">
          <cell r="F706">
            <v>2100716</v>
          </cell>
          <cell r="G706">
            <v>387</v>
          </cell>
        </row>
        <row r="707">
          <cell r="F707">
            <v>2100717</v>
          </cell>
          <cell r="G707">
            <v>2526</v>
          </cell>
        </row>
        <row r="708">
          <cell r="F708">
            <v>2100799</v>
          </cell>
          <cell r="G708">
            <v>4</v>
          </cell>
        </row>
        <row r="709">
          <cell r="F709">
            <v>21010</v>
          </cell>
          <cell r="G709">
            <v>895</v>
          </cell>
        </row>
        <row r="710">
          <cell r="F710">
            <v>2101001</v>
          </cell>
          <cell r="G710">
            <v>527</v>
          </cell>
        </row>
        <row r="711">
          <cell r="F711">
            <v>2101002</v>
          </cell>
          <cell r="G711">
            <v>22</v>
          </cell>
        </row>
        <row r="712">
          <cell r="F712">
            <v>2101003</v>
          </cell>
          <cell r="G712">
            <v>0</v>
          </cell>
        </row>
        <row r="713">
          <cell r="F713">
            <v>2101012</v>
          </cell>
          <cell r="G713">
            <v>13</v>
          </cell>
        </row>
        <row r="714">
          <cell r="F714">
            <v>2101014</v>
          </cell>
          <cell r="G714">
            <v>0</v>
          </cell>
        </row>
        <row r="715">
          <cell r="F715">
            <v>2101015</v>
          </cell>
          <cell r="G715">
            <v>0</v>
          </cell>
        </row>
        <row r="716">
          <cell r="F716">
            <v>2101016</v>
          </cell>
          <cell r="G716">
            <v>88</v>
          </cell>
        </row>
        <row r="717">
          <cell r="F717">
            <v>2101050</v>
          </cell>
          <cell r="G717">
            <v>203</v>
          </cell>
        </row>
        <row r="718">
          <cell r="F718">
            <v>2101099</v>
          </cell>
          <cell r="G718">
            <v>42</v>
          </cell>
        </row>
        <row r="719">
          <cell r="F719">
            <v>21011</v>
          </cell>
          <cell r="G719">
            <v>5290</v>
          </cell>
        </row>
        <row r="720">
          <cell r="F720">
            <v>2101101</v>
          </cell>
          <cell r="G720">
            <v>1689</v>
          </cell>
        </row>
        <row r="721">
          <cell r="F721">
            <v>2101102</v>
          </cell>
          <cell r="G721">
            <v>3586</v>
          </cell>
        </row>
        <row r="722">
          <cell r="F722">
            <v>2101103</v>
          </cell>
          <cell r="G722">
            <v>15</v>
          </cell>
        </row>
        <row r="723">
          <cell r="F723">
            <v>2101199</v>
          </cell>
          <cell r="G723">
            <v>0</v>
          </cell>
        </row>
        <row r="724">
          <cell r="F724">
            <v>21012</v>
          </cell>
          <cell r="G724">
            <v>55279</v>
          </cell>
        </row>
        <row r="725">
          <cell r="F725">
            <v>2101201</v>
          </cell>
          <cell r="G725">
            <v>0</v>
          </cell>
        </row>
        <row r="726">
          <cell r="F726">
            <v>2101202</v>
          </cell>
          <cell r="G726">
            <v>55279</v>
          </cell>
        </row>
        <row r="727">
          <cell r="F727">
            <v>2101203</v>
          </cell>
          <cell r="G727">
            <v>0</v>
          </cell>
        </row>
        <row r="728">
          <cell r="F728">
            <v>2101204</v>
          </cell>
          <cell r="G728">
            <v>0</v>
          </cell>
        </row>
        <row r="729">
          <cell r="F729">
            <v>2101299</v>
          </cell>
          <cell r="G729">
            <v>0</v>
          </cell>
        </row>
        <row r="730">
          <cell r="F730">
            <v>21013</v>
          </cell>
          <cell r="G730">
            <v>2709</v>
          </cell>
        </row>
        <row r="731">
          <cell r="F731">
            <v>2101301</v>
          </cell>
          <cell r="G731">
            <v>2705</v>
          </cell>
        </row>
        <row r="732">
          <cell r="F732">
            <v>2101302</v>
          </cell>
          <cell r="G732">
            <v>0</v>
          </cell>
        </row>
        <row r="733">
          <cell r="F733">
            <v>2101399</v>
          </cell>
          <cell r="G733">
            <v>4</v>
          </cell>
        </row>
        <row r="734">
          <cell r="F734">
            <v>21014</v>
          </cell>
          <cell r="G734">
            <v>986</v>
          </cell>
        </row>
        <row r="735">
          <cell r="F735">
            <v>2101401</v>
          </cell>
          <cell r="G735">
            <v>776</v>
          </cell>
        </row>
        <row r="736">
          <cell r="F736">
            <v>2101499</v>
          </cell>
          <cell r="G736">
            <v>210</v>
          </cell>
        </row>
        <row r="737">
          <cell r="B737">
            <v>100</v>
          </cell>
          <cell r="F737">
            <v>21099</v>
          </cell>
          <cell r="G737">
            <v>100</v>
          </cell>
        </row>
        <row r="738">
          <cell r="F738">
            <v>211</v>
          </cell>
          <cell r="G738">
            <v>14220</v>
          </cell>
        </row>
        <row r="739">
          <cell r="F739">
            <v>21101</v>
          </cell>
          <cell r="G739">
            <v>619</v>
          </cell>
        </row>
        <row r="740">
          <cell r="F740">
            <v>2110101</v>
          </cell>
          <cell r="G740">
            <v>619</v>
          </cell>
        </row>
        <row r="741">
          <cell r="F741">
            <v>2110102</v>
          </cell>
          <cell r="G741">
            <v>0</v>
          </cell>
        </row>
        <row r="742">
          <cell r="F742">
            <v>2110103</v>
          </cell>
          <cell r="G742">
            <v>0</v>
          </cell>
        </row>
        <row r="743">
          <cell r="F743">
            <v>2110104</v>
          </cell>
          <cell r="G743">
            <v>0</v>
          </cell>
        </row>
        <row r="744">
          <cell r="F744">
            <v>2110105</v>
          </cell>
          <cell r="G744">
            <v>0</v>
          </cell>
        </row>
        <row r="745">
          <cell r="F745">
            <v>2110106</v>
          </cell>
          <cell r="G745">
            <v>0</v>
          </cell>
        </row>
        <row r="746">
          <cell r="F746">
            <v>2110107</v>
          </cell>
          <cell r="G746">
            <v>0</v>
          </cell>
        </row>
        <row r="747">
          <cell r="F747">
            <v>2110199</v>
          </cell>
          <cell r="G747">
            <v>0</v>
          </cell>
        </row>
        <row r="748">
          <cell r="F748">
            <v>21102</v>
          </cell>
          <cell r="G748">
            <v>74</v>
          </cell>
        </row>
        <row r="749">
          <cell r="F749">
            <v>2110203</v>
          </cell>
          <cell r="G749">
            <v>0</v>
          </cell>
        </row>
        <row r="750">
          <cell r="F750">
            <v>2110204</v>
          </cell>
          <cell r="G750">
            <v>0</v>
          </cell>
        </row>
        <row r="751">
          <cell r="F751">
            <v>2110299</v>
          </cell>
          <cell r="G751">
            <v>74</v>
          </cell>
        </row>
        <row r="752">
          <cell r="F752">
            <v>21103</v>
          </cell>
          <cell r="G752">
            <v>8144</v>
          </cell>
        </row>
        <row r="753">
          <cell r="F753">
            <v>2110301</v>
          </cell>
          <cell r="G753">
            <v>2472</v>
          </cell>
        </row>
        <row r="754">
          <cell r="F754">
            <v>2110302</v>
          </cell>
          <cell r="G754">
            <v>3703</v>
          </cell>
        </row>
        <row r="755">
          <cell r="F755">
            <v>2110303</v>
          </cell>
          <cell r="G755">
            <v>0</v>
          </cell>
        </row>
        <row r="756">
          <cell r="F756">
            <v>2110304</v>
          </cell>
          <cell r="G756">
            <v>1969</v>
          </cell>
        </row>
        <row r="757">
          <cell r="F757">
            <v>2110305</v>
          </cell>
          <cell r="G757">
            <v>0</v>
          </cell>
        </row>
        <row r="758">
          <cell r="F758">
            <v>2110306</v>
          </cell>
          <cell r="G758">
            <v>0</v>
          </cell>
        </row>
        <row r="759">
          <cell r="F759">
            <v>2110399</v>
          </cell>
          <cell r="G759">
            <v>0</v>
          </cell>
        </row>
        <row r="760">
          <cell r="F760">
            <v>21104</v>
          </cell>
          <cell r="G760">
            <v>3179</v>
          </cell>
        </row>
        <row r="761">
          <cell r="F761">
            <v>2110401</v>
          </cell>
          <cell r="G761">
            <v>0</v>
          </cell>
        </row>
        <row r="762">
          <cell r="F762">
            <v>2110402</v>
          </cell>
          <cell r="G762">
            <v>3179</v>
          </cell>
        </row>
        <row r="763">
          <cell r="F763">
            <v>2110403</v>
          </cell>
          <cell r="G763">
            <v>0</v>
          </cell>
        </row>
        <row r="764">
          <cell r="F764">
            <v>2110404</v>
          </cell>
          <cell r="G764">
            <v>0</v>
          </cell>
        </row>
        <row r="765">
          <cell r="F765">
            <v>2110499</v>
          </cell>
          <cell r="G765">
            <v>0</v>
          </cell>
        </row>
        <row r="766">
          <cell r="F766">
            <v>21105</v>
          </cell>
          <cell r="G766">
            <v>0</v>
          </cell>
        </row>
        <row r="767">
          <cell r="F767">
            <v>2110501</v>
          </cell>
          <cell r="G767">
            <v>0</v>
          </cell>
        </row>
        <row r="768">
          <cell r="F768">
            <v>2110502</v>
          </cell>
          <cell r="G768">
            <v>0</v>
          </cell>
        </row>
        <row r="769">
          <cell r="F769">
            <v>2110503</v>
          </cell>
          <cell r="G769">
            <v>0</v>
          </cell>
        </row>
        <row r="770">
          <cell r="F770">
            <v>2110506</v>
          </cell>
          <cell r="G770">
            <v>0</v>
          </cell>
        </row>
        <row r="771">
          <cell r="F771">
            <v>2110507</v>
          </cell>
          <cell r="G771">
            <v>0</v>
          </cell>
        </row>
        <row r="772">
          <cell r="F772">
            <v>2110599</v>
          </cell>
          <cell r="G772">
            <v>0</v>
          </cell>
        </row>
        <row r="773">
          <cell r="F773">
            <v>21106</v>
          </cell>
          <cell r="G773">
            <v>0</v>
          </cell>
        </row>
        <row r="774">
          <cell r="F774">
            <v>2110602</v>
          </cell>
          <cell r="G774">
            <v>0</v>
          </cell>
        </row>
        <row r="775">
          <cell r="F775">
            <v>2110603</v>
          </cell>
          <cell r="G775">
            <v>0</v>
          </cell>
        </row>
        <row r="776">
          <cell r="F776">
            <v>2110604</v>
          </cell>
          <cell r="G776">
            <v>0</v>
          </cell>
        </row>
        <row r="777">
          <cell r="F777">
            <v>2110605</v>
          </cell>
          <cell r="G777">
            <v>0</v>
          </cell>
        </row>
        <row r="778">
          <cell r="F778">
            <v>2110699</v>
          </cell>
          <cell r="G778">
            <v>0</v>
          </cell>
        </row>
        <row r="779">
          <cell r="F779">
            <v>21107</v>
          </cell>
          <cell r="G779">
            <v>0</v>
          </cell>
        </row>
        <row r="780">
          <cell r="F780">
            <v>2110704</v>
          </cell>
          <cell r="G780">
            <v>0</v>
          </cell>
        </row>
        <row r="781">
          <cell r="F781">
            <v>2110799</v>
          </cell>
          <cell r="G781">
            <v>0</v>
          </cell>
        </row>
        <row r="782">
          <cell r="F782">
            <v>21108</v>
          </cell>
          <cell r="G782">
            <v>0</v>
          </cell>
        </row>
        <row r="783">
          <cell r="F783">
            <v>2110804</v>
          </cell>
          <cell r="G783">
            <v>0</v>
          </cell>
        </row>
        <row r="784">
          <cell r="F784">
            <v>2110899</v>
          </cell>
          <cell r="G784">
            <v>0</v>
          </cell>
        </row>
        <row r="785">
          <cell r="F785">
            <v>21109</v>
          </cell>
          <cell r="G785">
            <v>0</v>
          </cell>
        </row>
        <row r="786">
          <cell r="F786">
            <v>21110</v>
          </cell>
          <cell r="G786">
            <v>2170</v>
          </cell>
        </row>
        <row r="787">
          <cell r="F787">
            <v>21111</v>
          </cell>
          <cell r="G787">
            <v>0</v>
          </cell>
        </row>
        <row r="788">
          <cell r="F788">
            <v>2111101</v>
          </cell>
          <cell r="G788">
            <v>0</v>
          </cell>
        </row>
        <row r="789">
          <cell r="F789">
            <v>2111102</v>
          </cell>
          <cell r="G789">
            <v>0</v>
          </cell>
        </row>
        <row r="790">
          <cell r="F790">
            <v>2111103</v>
          </cell>
          <cell r="G790">
            <v>0</v>
          </cell>
        </row>
        <row r="791">
          <cell r="F791">
            <v>2111104</v>
          </cell>
          <cell r="G791">
            <v>0</v>
          </cell>
        </row>
        <row r="792">
          <cell r="F792">
            <v>2111199</v>
          </cell>
          <cell r="G792">
            <v>0</v>
          </cell>
        </row>
        <row r="793">
          <cell r="F793">
            <v>21112</v>
          </cell>
          <cell r="G793">
            <v>0</v>
          </cell>
        </row>
        <row r="794">
          <cell r="F794">
            <v>21113</v>
          </cell>
          <cell r="G794">
            <v>0</v>
          </cell>
        </row>
        <row r="795">
          <cell r="F795">
            <v>21114</v>
          </cell>
          <cell r="G795">
            <v>0</v>
          </cell>
        </row>
        <row r="796">
          <cell r="F796">
            <v>2111401</v>
          </cell>
          <cell r="G796">
            <v>0</v>
          </cell>
        </row>
        <row r="797">
          <cell r="F797">
            <v>2111402</v>
          </cell>
          <cell r="G797">
            <v>0</v>
          </cell>
        </row>
        <row r="798">
          <cell r="F798">
            <v>2111403</v>
          </cell>
          <cell r="G798">
            <v>0</v>
          </cell>
        </row>
        <row r="799">
          <cell r="F799">
            <v>2111404</v>
          </cell>
          <cell r="G799">
            <v>0</v>
          </cell>
        </row>
        <row r="800">
          <cell r="F800">
            <v>2111405</v>
          </cell>
          <cell r="G800">
            <v>0</v>
          </cell>
        </row>
        <row r="801">
          <cell r="F801">
            <v>2111406</v>
          </cell>
          <cell r="G801">
            <v>0</v>
          </cell>
        </row>
        <row r="802">
          <cell r="F802">
            <v>2111407</v>
          </cell>
          <cell r="G802">
            <v>0</v>
          </cell>
        </row>
        <row r="803">
          <cell r="F803">
            <v>2111408</v>
          </cell>
          <cell r="G803">
            <v>0</v>
          </cell>
        </row>
        <row r="804">
          <cell r="F804">
            <v>2111409</v>
          </cell>
          <cell r="G804">
            <v>0</v>
          </cell>
        </row>
        <row r="805">
          <cell r="F805">
            <v>2111410</v>
          </cell>
          <cell r="G805">
            <v>0</v>
          </cell>
        </row>
        <row r="806">
          <cell r="F806">
            <v>2111411</v>
          </cell>
          <cell r="G806">
            <v>0</v>
          </cell>
        </row>
        <row r="807">
          <cell r="F807">
            <v>2111413</v>
          </cell>
          <cell r="G807">
            <v>0</v>
          </cell>
        </row>
        <row r="808">
          <cell r="F808">
            <v>2111450</v>
          </cell>
          <cell r="G808">
            <v>0</v>
          </cell>
        </row>
        <row r="809">
          <cell r="F809">
            <v>2111499</v>
          </cell>
          <cell r="G809">
            <v>0</v>
          </cell>
        </row>
        <row r="810">
          <cell r="F810">
            <v>21199</v>
          </cell>
          <cell r="G810">
            <v>34</v>
          </cell>
        </row>
        <row r="811">
          <cell r="F811">
            <v>212</v>
          </cell>
          <cell r="G811">
            <v>44853</v>
          </cell>
        </row>
        <row r="812">
          <cell r="F812">
            <v>21201</v>
          </cell>
          <cell r="G812">
            <v>3823</v>
          </cell>
        </row>
        <row r="813">
          <cell r="F813">
            <v>2120101</v>
          </cell>
          <cell r="G813">
            <v>2402</v>
          </cell>
        </row>
        <row r="814">
          <cell r="F814">
            <v>2120102</v>
          </cell>
          <cell r="G814">
            <v>0</v>
          </cell>
        </row>
        <row r="815">
          <cell r="F815">
            <v>2120103</v>
          </cell>
          <cell r="G815">
            <v>0</v>
          </cell>
        </row>
        <row r="816">
          <cell r="F816">
            <v>2120104</v>
          </cell>
          <cell r="G816">
            <v>539</v>
          </cell>
        </row>
        <row r="817">
          <cell r="F817">
            <v>2120105</v>
          </cell>
          <cell r="G817">
            <v>0</v>
          </cell>
        </row>
        <row r="818">
          <cell r="F818">
            <v>2120106</v>
          </cell>
          <cell r="G818">
            <v>0</v>
          </cell>
        </row>
        <row r="819">
          <cell r="F819">
            <v>2120107</v>
          </cell>
          <cell r="G819">
            <v>26</v>
          </cell>
        </row>
        <row r="820">
          <cell r="F820">
            <v>2120108</v>
          </cell>
          <cell r="G820">
            <v>0</v>
          </cell>
        </row>
        <row r="821">
          <cell r="F821">
            <v>2120109</v>
          </cell>
          <cell r="G821">
            <v>660</v>
          </cell>
        </row>
        <row r="822">
          <cell r="F822">
            <v>2120110</v>
          </cell>
          <cell r="G822">
            <v>0</v>
          </cell>
        </row>
        <row r="823">
          <cell r="F823">
            <v>2120199</v>
          </cell>
          <cell r="G823">
            <v>196</v>
          </cell>
        </row>
        <row r="824">
          <cell r="F824">
            <v>21202</v>
          </cell>
          <cell r="G824">
            <v>2049</v>
          </cell>
        </row>
        <row r="825">
          <cell r="F825">
            <v>21203</v>
          </cell>
          <cell r="G825">
            <v>33102</v>
          </cell>
        </row>
        <row r="826">
          <cell r="F826">
            <v>2120303</v>
          </cell>
          <cell r="G826">
            <v>31735</v>
          </cell>
        </row>
        <row r="827">
          <cell r="F827">
            <v>2120399</v>
          </cell>
          <cell r="G827">
            <v>1367</v>
          </cell>
        </row>
        <row r="828">
          <cell r="F828">
            <v>21205</v>
          </cell>
          <cell r="G828">
            <v>3928</v>
          </cell>
        </row>
        <row r="829">
          <cell r="F829">
            <v>21206</v>
          </cell>
          <cell r="G829">
            <v>0</v>
          </cell>
        </row>
        <row r="830">
          <cell r="F830">
            <v>21299</v>
          </cell>
          <cell r="G830">
            <v>1951</v>
          </cell>
        </row>
        <row r="831">
          <cell r="F831">
            <v>213</v>
          </cell>
          <cell r="G831">
            <v>97062</v>
          </cell>
        </row>
        <row r="832">
          <cell r="F832">
            <v>21301</v>
          </cell>
          <cell r="G832">
            <v>37534</v>
          </cell>
        </row>
        <row r="833">
          <cell r="F833">
            <v>2130101</v>
          </cell>
          <cell r="G833">
            <v>2369</v>
          </cell>
        </row>
        <row r="834">
          <cell r="F834">
            <v>2130102</v>
          </cell>
          <cell r="G834">
            <v>0</v>
          </cell>
        </row>
        <row r="835">
          <cell r="F835">
            <v>2130103</v>
          </cell>
          <cell r="G835">
            <v>0</v>
          </cell>
        </row>
        <row r="836">
          <cell r="F836">
            <v>2130104</v>
          </cell>
          <cell r="G836">
            <v>2761</v>
          </cell>
        </row>
        <row r="837">
          <cell r="F837">
            <v>2130105</v>
          </cell>
          <cell r="G837">
            <v>66</v>
          </cell>
        </row>
        <row r="838">
          <cell r="F838">
            <v>2130106</v>
          </cell>
          <cell r="G838">
            <v>6983</v>
          </cell>
        </row>
        <row r="839">
          <cell r="F839">
            <v>2130108</v>
          </cell>
          <cell r="G839">
            <v>1035</v>
          </cell>
        </row>
        <row r="840">
          <cell r="F840">
            <v>2130109</v>
          </cell>
          <cell r="G840">
            <v>65</v>
          </cell>
        </row>
        <row r="841">
          <cell r="F841">
            <v>2130110</v>
          </cell>
          <cell r="G841">
            <v>0</v>
          </cell>
        </row>
        <row r="842">
          <cell r="F842">
            <v>2130111</v>
          </cell>
          <cell r="G842">
            <v>0</v>
          </cell>
        </row>
        <row r="843">
          <cell r="F843">
            <v>2130112</v>
          </cell>
          <cell r="G843">
            <v>629</v>
          </cell>
        </row>
        <row r="844">
          <cell r="F844">
            <v>2130114</v>
          </cell>
          <cell r="G844">
            <v>0</v>
          </cell>
        </row>
        <row r="845">
          <cell r="F845">
            <v>2130119</v>
          </cell>
          <cell r="G845">
            <v>131</v>
          </cell>
        </row>
        <row r="846">
          <cell r="F846">
            <v>2130120</v>
          </cell>
          <cell r="G846">
            <v>0</v>
          </cell>
        </row>
        <row r="847">
          <cell r="F847">
            <v>2130121</v>
          </cell>
          <cell r="G847">
            <v>0</v>
          </cell>
        </row>
        <row r="848">
          <cell r="F848">
            <v>2130122</v>
          </cell>
          <cell r="G848">
            <v>17430</v>
          </cell>
        </row>
        <row r="849">
          <cell r="F849">
            <v>2130124</v>
          </cell>
          <cell r="G849">
            <v>0</v>
          </cell>
        </row>
        <row r="850">
          <cell r="F850">
            <v>2130125</v>
          </cell>
          <cell r="G850">
            <v>0</v>
          </cell>
        </row>
        <row r="851">
          <cell r="F851">
            <v>2130126</v>
          </cell>
          <cell r="G851">
            <v>0</v>
          </cell>
        </row>
        <row r="852">
          <cell r="F852">
            <v>2130135</v>
          </cell>
          <cell r="G852">
            <v>935</v>
          </cell>
        </row>
        <row r="853">
          <cell r="F853">
            <v>2130142</v>
          </cell>
          <cell r="G853">
            <v>226</v>
          </cell>
        </row>
        <row r="854">
          <cell r="F854">
            <v>2130148</v>
          </cell>
          <cell r="G854">
            <v>0</v>
          </cell>
        </row>
        <row r="855">
          <cell r="F855">
            <v>2130152</v>
          </cell>
          <cell r="G855">
            <v>672</v>
          </cell>
        </row>
        <row r="856">
          <cell r="F856">
            <v>2130199</v>
          </cell>
          <cell r="G856">
            <v>4232</v>
          </cell>
        </row>
        <row r="857">
          <cell r="F857">
            <v>21302</v>
          </cell>
          <cell r="G857">
            <v>1739</v>
          </cell>
        </row>
        <row r="858">
          <cell r="F858">
            <v>2130201</v>
          </cell>
          <cell r="G858">
            <v>169</v>
          </cell>
        </row>
        <row r="859">
          <cell r="F859">
            <v>2130202</v>
          </cell>
          <cell r="G859">
            <v>0</v>
          </cell>
        </row>
        <row r="860">
          <cell r="F860">
            <v>2130203</v>
          </cell>
          <cell r="G860">
            <v>0</v>
          </cell>
        </row>
        <row r="861">
          <cell r="F861">
            <v>2130204</v>
          </cell>
          <cell r="G861">
            <v>485</v>
          </cell>
        </row>
        <row r="862">
          <cell r="F862">
            <v>2130205</v>
          </cell>
          <cell r="G862">
            <v>521</v>
          </cell>
        </row>
        <row r="863">
          <cell r="F863">
            <v>2130206</v>
          </cell>
          <cell r="G863">
            <v>0</v>
          </cell>
        </row>
        <row r="864">
          <cell r="F864">
            <v>2130207</v>
          </cell>
          <cell r="G864">
            <v>266</v>
          </cell>
        </row>
        <row r="865">
          <cell r="F865">
            <v>2130208</v>
          </cell>
          <cell r="G865">
            <v>0</v>
          </cell>
        </row>
        <row r="866">
          <cell r="F866">
            <v>2130209</v>
          </cell>
          <cell r="G866">
            <v>0</v>
          </cell>
        </row>
        <row r="867">
          <cell r="F867">
            <v>2130210</v>
          </cell>
          <cell r="G867">
            <v>0</v>
          </cell>
        </row>
        <row r="868">
          <cell r="F868">
            <v>2130211</v>
          </cell>
          <cell r="G868">
            <v>200</v>
          </cell>
        </row>
        <row r="869">
          <cell r="F869">
            <v>2130212</v>
          </cell>
          <cell r="G869">
            <v>0</v>
          </cell>
        </row>
        <row r="870">
          <cell r="F870">
            <v>2130213</v>
          </cell>
          <cell r="G870">
            <v>66</v>
          </cell>
        </row>
        <row r="871">
          <cell r="F871">
            <v>2130216</v>
          </cell>
          <cell r="G871">
            <v>0</v>
          </cell>
        </row>
        <row r="872">
          <cell r="F872">
            <v>2130217</v>
          </cell>
          <cell r="G872">
            <v>0</v>
          </cell>
        </row>
        <row r="873">
          <cell r="F873">
            <v>2130218</v>
          </cell>
          <cell r="G873">
            <v>0</v>
          </cell>
        </row>
        <row r="874">
          <cell r="F874">
            <v>2130219</v>
          </cell>
          <cell r="G874">
            <v>0</v>
          </cell>
        </row>
        <row r="875">
          <cell r="F875">
            <v>2130220</v>
          </cell>
          <cell r="G875">
            <v>0</v>
          </cell>
        </row>
        <row r="876">
          <cell r="F876">
            <v>2130221</v>
          </cell>
          <cell r="G876">
            <v>0</v>
          </cell>
        </row>
        <row r="877">
          <cell r="F877">
            <v>2130223</v>
          </cell>
          <cell r="G877">
            <v>0</v>
          </cell>
        </row>
        <row r="878">
          <cell r="F878">
            <v>2130224</v>
          </cell>
          <cell r="G878">
            <v>0</v>
          </cell>
        </row>
        <row r="879">
          <cell r="F879">
            <v>2130225</v>
          </cell>
          <cell r="G879">
            <v>0</v>
          </cell>
        </row>
        <row r="880">
          <cell r="F880">
            <v>2130226</v>
          </cell>
          <cell r="G880">
            <v>9</v>
          </cell>
        </row>
        <row r="881">
          <cell r="F881">
            <v>2130227</v>
          </cell>
          <cell r="G881">
            <v>0</v>
          </cell>
        </row>
        <row r="882">
          <cell r="F882">
            <v>2130232</v>
          </cell>
          <cell r="G882">
            <v>0</v>
          </cell>
        </row>
        <row r="883">
          <cell r="F883">
            <v>2130234</v>
          </cell>
          <cell r="G883">
            <v>23</v>
          </cell>
        </row>
        <row r="884">
          <cell r="F884">
            <v>2130299</v>
          </cell>
          <cell r="G884">
            <v>0</v>
          </cell>
        </row>
        <row r="885">
          <cell r="F885">
            <v>21303</v>
          </cell>
          <cell r="G885">
            <v>3123</v>
          </cell>
        </row>
        <row r="886">
          <cell r="F886">
            <v>2130301</v>
          </cell>
          <cell r="G886">
            <v>283</v>
          </cell>
        </row>
        <row r="887">
          <cell r="F887">
            <v>2130302</v>
          </cell>
          <cell r="G887">
            <v>0</v>
          </cell>
        </row>
        <row r="888">
          <cell r="F888">
            <v>2130303</v>
          </cell>
          <cell r="G888">
            <v>0</v>
          </cell>
        </row>
        <row r="889">
          <cell r="F889">
            <v>2130304</v>
          </cell>
          <cell r="G889">
            <v>514</v>
          </cell>
        </row>
        <row r="890">
          <cell r="F890">
            <v>2130305</v>
          </cell>
          <cell r="G890">
            <v>1000</v>
          </cell>
        </row>
        <row r="891">
          <cell r="F891">
            <v>2130306</v>
          </cell>
          <cell r="G891">
            <v>266</v>
          </cell>
        </row>
        <row r="892">
          <cell r="F892">
            <v>2130307</v>
          </cell>
          <cell r="G892">
            <v>0</v>
          </cell>
        </row>
        <row r="893">
          <cell r="F893">
            <v>2130308</v>
          </cell>
          <cell r="G893">
            <v>0</v>
          </cell>
        </row>
        <row r="894">
          <cell r="F894">
            <v>2130309</v>
          </cell>
          <cell r="G894">
            <v>10</v>
          </cell>
        </row>
        <row r="895">
          <cell r="F895">
            <v>2130310</v>
          </cell>
          <cell r="G895">
            <v>0</v>
          </cell>
        </row>
        <row r="896">
          <cell r="F896">
            <v>2130311</v>
          </cell>
          <cell r="G896">
            <v>116</v>
          </cell>
        </row>
        <row r="897">
          <cell r="F897">
            <v>2130312</v>
          </cell>
          <cell r="G897">
            <v>0</v>
          </cell>
        </row>
        <row r="898">
          <cell r="F898">
            <v>2130313</v>
          </cell>
          <cell r="G898">
            <v>0</v>
          </cell>
        </row>
        <row r="899">
          <cell r="F899">
            <v>2130314</v>
          </cell>
          <cell r="G899">
            <v>292</v>
          </cell>
        </row>
        <row r="900">
          <cell r="F900">
            <v>2130315</v>
          </cell>
          <cell r="G900">
            <v>25</v>
          </cell>
        </row>
        <row r="901">
          <cell r="F901">
            <v>2130316</v>
          </cell>
          <cell r="G901">
            <v>134</v>
          </cell>
        </row>
        <row r="902">
          <cell r="F902">
            <v>2130317</v>
          </cell>
          <cell r="G902">
            <v>0</v>
          </cell>
        </row>
        <row r="903">
          <cell r="F903">
            <v>2130318</v>
          </cell>
          <cell r="G903">
            <v>0</v>
          </cell>
        </row>
        <row r="904">
          <cell r="F904">
            <v>2130319</v>
          </cell>
          <cell r="G904">
            <v>0</v>
          </cell>
        </row>
        <row r="905">
          <cell r="F905">
            <v>2130321</v>
          </cell>
          <cell r="G905">
            <v>0</v>
          </cell>
        </row>
        <row r="906">
          <cell r="F906">
            <v>2130322</v>
          </cell>
          <cell r="G906">
            <v>0</v>
          </cell>
        </row>
        <row r="907">
          <cell r="F907">
            <v>2130332</v>
          </cell>
          <cell r="G907">
            <v>0</v>
          </cell>
        </row>
        <row r="908">
          <cell r="F908">
            <v>2130333</v>
          </cell>
          <cell r="G908">
            <v>0</v>
          </cell>
        </row>
        <row r="909">
          <cell r="F909">
            <v>2130334</v>
          </cell>
          <cell r="G909">
            <v>0</v>
          </cell>
        </row>
        <row r="910">
          <cell r="F910">
            <v>2130335</v>
          </cell>
          <cell r="G910">
            <v>33</v>
          </cell>
        </row>
        <row r="911">
          <cell r="F911">
            <v>2130399</v>
          </cell>
          <cell r="G911">
            <v>450</v>
          </cell>
        </row>
        <row r="912">
          <cell r="F912">
            <v>21304</v>
          </cell>
          <cell r="G912">
            <v>0</v>
          </cell>
        </row>
        <row r="913">
          <cell r="F913">
            <v>2130401</v>
          </cell>
          <cell r="G913">
            <v>0</v>
          </cell>
        </row>
        <row r="914">
          <cell r="F914">
            <v>2130402</v>
          </cell>
          <cell r="G914">
            <v>0</v>
          </cell>
        </row>
        <row r="915">
          <cell r="F915">
            <v>2130403</v>
          </cell>
          <cell r="G915">
            <v>0</v>
          </cell>
        </row>
        <row r="916">
          <cell r="F916">
            <v>2130404</v>
          </cell>
          <cell r="G916">
            <v>0</v>
          </cell>
        </row>
        <row r="917">
          <cell r="F917">
            <v>2130405</v>
          </cell>
          <cell r="G917">
            <v>0</v>
          </cell>
        </row>
        <row r="918">
          <cell r="F918">
            <v>2130406</v>
          </cell>
          <cell r="G918">
            <v>0</v>
          </cell>
        </row>
        <row r="919">
          <cell r="F919">
            <v>2130407</v>
          </cell>
          <cell r="G919">
            <v>0</v>
          </cell>
        </row>
        <row r="920">
          <cell r="F920">
            <v>2130408</v>
          </cell>
          <cell r="G920">
            <v>0</v>
          </cell>
        </row>
        <row r="921">
          <cell r="F921">
            <v>2130409</v>
          </cell>
          <cell r="G921">
            <v>0</v>
          </cell>
        </row>
        <row r="922">
          <cell r="F922">
            <v>2130499</v>
          </cell>
          <cell r="G922">
            <v>0</v>
          </cell>
        </row>
        <row r="923">
          <cell r="F923">
            <v>21305</v>
          </cell>
          <cell r="G923">
            <v>43948</v>
          </cell>
        </row>
        <row r="924">
          <cell r="F924">
            <v>2130501</v>
          </cell>
          <cell r="G924">
            <v>373</v>
          </cell>
        </row>
        <row r="925">
          <cell r="F925">
            <v>2130502</v>
          </cell>
          <cell r="G925">
            <v>0</v>
          </cell>
        </row>
        <row r="926">
          <cell r="F926">
            <v>2130503</v>
          </cell>
          <cell r="G926">
            <v>0</v>
          </cell>
        </row>
        <row r="927">
          <cell r="F927">
            <v>2130504</v>
          </cell>
          <cell r="G927">
            <v>34358</v>
          </cell>
        </row>
        <row r="928">
          <cell r="F928">
            <v>2130505</v>
          </cell>
          <cell r="G928">
            <v>7574</v>
          </cell>
        </row>
        <row r="929">
          <cell r="F929">
            <v>2130506</v>
          </cell>
          <cell r="G929">
            <v>0</v>
          </cell>
        </row>
        <row r="930">
          <cell r="F930">
            <v>2130507</v>
          </cell>
          <cell r="G930">
            <v>0</v>
          </cell>
        </row>
        <row r="931">
          <cell r="F931">
            <v>2130508</v>
          </cell>
          <cell r="G931">
            <v>0</v>
          </cell>
        </row>
        <row r="932">
          <cell r="F932">
            <v>2130550</v>
          </cell>
          <cell r="G932">
            <v>0</v>
          </cell>
        </row>
        <row r="933">
          <cell r="F933">
            <v>2130599</v>
          </cell>
          <cell r="G933">
            <v>1643</v>
          </cell>
        </row>
        <row r="934">
          <cell r="F934">
            <v>21306</v>
          </cell>
          <cell r="G934">
            <v>951</v>
          </cell>
        </row>
        <row r="935">
          <cell r="F935">
            <v>2130601</v>
          </cell>
          <cell r="G935">
            <v>41</v>
          </cell>
        </row>
        <row r="936">
          <cell r="F936">
            <v>2130602</v>
          </cell>
          <cell r="G936">
            <v>910</v>
          </cell>
        </row>
        <row r="937">
          <cell r="F937">
            <v>2130603</v>
          </cell>
          <cell r="G937">
            <v>0</v>
          </cell>
        </row>
        <row r="938">
          <cell r="F938">
            <v>2130604</v>
          </cell>
          <cell r="G938">
            <v>0</v>
          </cell>
        </row>
        <row r="939">
          <cell r="F939">
            <v>2130699</v>
          </cell>
          <cell r="G939">
            <v>0</v>
          </cell>
        </row>
        <row r="940">
          <cell r="F940">
            <v>21307</v>
          </cell>
          <cell r="G940">
            <v>7772</v>
          </cell>
        </row>
        <row r="941">
          <cell r="F941">
            <v>2130701</v>
          </cell>
          <cell r="G941">
            <v>4</v>
          </cell>
        </row>
        <row r="942">
          <cell r="F942">
            <v>2130704</v>
          </cell>
          <cell r="G942">
            <v>0</v>
          </cell>
        </row>
        <row r="943">
          <cell r="F943">
            <v>2130705</v>
          </cell>
          <cell r="G943">
            <v>6768</v>
          </cell>
        </row>
        <row r="944">
          <cell r="F944">
            <v>2130706</v>
          </cell>
          <cell r="G944">
            <v>990</v>
          </cell>
        </row>
        <row r="945">
          <cell r="F945">
            <v>2130707</v>
          </cell>
          <cell r="G945">
            <v>0</v>
          </cell>
        </row>
        <row r="946">
          <cell r="F946">
            <v>2130799</v>
          </cell>
          <cell r="G946">
            <v>10</v>
          </cell>
        </row>
        <row r="947">
          <cell r="F947">
            <v>21308</v>
          </cell>
          <cell r="G947">
            <v>1937</v>
          </cell>
        </row>
        <row r="948">
          <cell r="F948">
            <v>2130801</v>
          </cell>
          <cell r="G948">
            <v>0</v>
          </cell>
        </row>
        <row r="949">
          <cell r="F949">
            <v>2130802</v>
          </cell>
          <cell r="G949">
            <v>0</v>
          </cell>
        </row>
        <row r="950">
          <cell r="F950">
            <v>2130803</v>
          </cell>
          <cell r="G950">
            <v>1286</v>
          </cell>
        </row>
        <row r="951">
          <cell r="F951">
            <v>2130804</v>
          </cell>
          <cell r="G951">
            <v>0</v>
          </cell>
        </row>
        <row r="952">
          <cell r="F952">
            <v>2130805</v>
          </cell>
          <cell r="G952">
            <v>0</v>
          </cell>
        </row>
        <row r="953">
          <cell r="F953">
            <v>2130899</v>
          </cell>
          <cell r="G953">
            <v>651</v>
          </cell>
        </row>
        <row r="954">
          <cell r="F954">
            <v>21309</v>
          </cell>
          <cell r="G954">
            <v>58</v>
          </cell>
        </row>
        <row r="955">
          <cell r="F955">
            <v>2130901</v>
          </cell>
          <cell r="G955">
            <v>58</v>
          </cell>
        </row>
        <row r="956">
          <cell r="F956">
            <v>2130902</v>
          </cell>
          <cell r="G956">
            <v>0</v>
          </cell>
        </row>
        <row r="957">
          <cell r="F957">
            <v>2130999</v>
          </cell>
          <cell r="G957">
            <v>0</v>
          </cell>
        </row>
        <row r="958">
          <cell r="F958">
            <v>21399</v>
          </cell>
          <cell r="G958">
            <v>0</v>
          </cell>
        </row>
        <row r="959">
          <cell r="F959">
            <v>2139901</v>
          </cell>
          <cell r="G959">
            <v>0</v>
          </cell>
        </row>
        <row r="960">
          <cell r="F960">
            <v>2139999</v>
          </cell>
          <cell r="G960">
            <v>0</v>
          </cell>
        </row>
        <row r="961">
          <cell r="F961">
            <v>214</v>
          </cell>
          <cell r="G961">
            <v>11032</v>
          </cell>
        </row>
        <row r="962">
          <cell r="F962">
            <v>21401</v>
          </cell>
          <cell r="G962">
            <v>7696</v>
          </cell>
        </row>
        <row r="963">
          <cell r="F963">
            <v>2140101</v>
          </cell>
          <cell r="G963">
            <v>1732</v>
          </cell>
        </row>
        <row r="964">
          <cell r="F964">
            <v>2140102</v>
          </cell>
          <cell r="G964">
            <v>0</v>
          </cell>
        </row>
        <row r="965">
          <cell r="F965">
            <v>2140103</v>
          </cell>
          <cell r="G965">
            <v>0</v>
          </cell>
        </row>
        <row r="966">
          <cell r="F966">
            <v>2140104</v>
          </cell>
          <cell r="G966">
            <v>3103</v>
          </cell>
        </row>
        <row r="967">
          <cell r="F967">
            <v>2140106</v>
          </cell>
          <cell r="G967">
            <v>1480</v>
          </cell>
        </row>
        <row r="968">
          <cell r="F968">
            <v>2140109</v>
          </cell>
          <cell r="G968">
            <v>0</v>
          </cell>
        </row>
        <row r="969">
          <cell r="F969">
            <v>2140110</v>
          </cell>
          <cell r="G969">
            <v>150</v>
          </cell>
        </row>
        <row r="970">
          <cell r="F970">
            <v>2140111</v>
          </cell>
          <cell r="G970">
            <v>0</v>
          </cell>
        </row>
        <row r="971">
          <cell r="F971">
            <v>2140112</v>
          </cell>
          <cell r="G971">
            <v>990</v>
          </cell>
        </row>
        <row r="972">
          <cell r="F972">
            <v>2140114</v>
          </cell>
          <cell r="G972">
            <v>0</v>
          </cell>
        </row>
        <row r="973">
          <cell r="F973">
            <v>2140122</v>
          </cell>
          <cell r="G973">
            <v>0</v>
          </cell>
        </row>
        <row r="974">
          <cell r="F974">
            <v>2140123</v>
          </cell>
          <cell r="G974">
            <v>0</v>
          </cell>
        </row>
        <row r="975">
          <cell r="F975">
            <v>2140127</v>
          </cell>
          <cell r="G975">
            <v>0</v>
          </cell>
        </row>
        <row r="976">
          <cell r="F976">
            <v>2140128</v>
          </cell>
          <cell r="G976">
            <v>0</v>
          </cell>
        </row>
        <row r="977">
          <cell r="F977">
            <v>2140129</v>
          </cell>
          <cell r="G977">
            <v>0</v>
          </cell>
        </row>
        <row r="978">
          <cell r="F978">
            <v>2140130</v>
          </cell>
          <cell r="G978">
            <v>0</v>
          </cell>
        </row>
        <row r="979">
          <cell r="F979">
            <v>2140131</v>
          </cell>
          <cell r="G979">
            <v>0</v>
          </cell>
        </row>
        <row r="980">
          <cell r="F980">
            <v>2140133</v>
          </cell>
          <cell r="G980">
            <v>0</v>
          </cell>
        </row>
        <row r="981">
          <cell r="F981">
            <v>2140136</v>
          </cell>
          <cell r="G981">
            <v>0</v>
          </cell>
        </row>
        <row r="982">
          <cell r="F982">
            <v>2140138</v>
          </cell>
          <cell r="G982">
            <v>0</v>
          </cell>
        </row>
        <row r="983">
          <cell r="F983">
            <v>2140139</v>
          </cell>
          <cell r="G983">
            <v>0</v>
          </cell>
        </row>
        <row r="984">
          <cell r="F984">
            <v>2140199</v>
          </cell>
          <cell r="G984">
            <v>241</v>
          </cell>
        </row>
        <row r="985">
          <cell r="F985">
            <v>21402</v>
          </cell>
          <cell r="G985">
            <v>0</v>
          </cell>
        </row>
        <row r="986">
          <cell r="F986">
            <v>2140201</v>
          </cell>
          <cell r="G986">
            <v>0</v>
          </cell>
        </row>
        <row r="987">
          <cell r="F987">
            <v>2140202</v>
          </cell>
          <cell r="G987">
            <v>0</v>
          </cell>
        </row>
        <row r="988">
          <cell r="F988">
            <v>2140203</v>
          </cell>
          <cell r="G988">
            <v>0</v>
          </cell>
        </row>
        <row r="989">
          <cell r="F989">
            <v>2140204</v>
          </cell>
          <cell r="G989">
            <v>0</v>
          </cell>
        </row>
        <row r="990">
          <cell r="F990">
            <v>2140205</v>
          </cell>
          <cell r="G990">
            <v>0</v>
          </cell>
        </row>
        <row r="991">
          <cell r="F991">
            <v>2140206</v>
          </cell>
          <cell r="G991">
            <v>0</v>
          </cell>
        </row>
        <row r="992">
          <cell r="F992">
            <v>2140207</v>
          </cell>
          <cell r="G992">
            <v>0</v>
          </cell>
        </row>
        <row r="993">
          <cell r="F993">
            <v>2140208</v>
          </cell>
          <cell r="G993">
            <v>0</v>
          </cell>
        </row>
        <row r="994">
          <cell r="F994">
            <v>2140299</v>
          </cell>
          <cell r="G994">
            <v>0</v>
          </cell>
        </row>
        <row r="995">
          <cell r="F995">
            <v>21403</v>
          </cell>
          <cell r="G995">
            <v>0</v>
          </cell>
        </row>
        <row r="996">
          <cell r="F996">
            <v>2140301</v>
          </cell>
          <cell r="G996">
            <v>0</v>
          </cell>
        </row>
        <row r="997">
          <cell r="F997">
            <v>2140302</v>
          </cell>
          <cell r="G997">
            <v>0</v>
          </cell>
        </row>
        <row r="998">
          <cell r="F998">
            <v>2140303</v>
          </cell>
          <cell r="G998">
            <v>0</v>
          </cell>
        </row>
        <row r="999">
          <cell r="F999">
            <v>2140304</v>
          </cell>
          <cell r="G999">
            <v>0</v>
          </cell>
        </row>
        <row r="1000">
          <cell r="F1000">
            <v>2140305</v>
          </cell>
          <cell r="G1000">
            <v>0</v>
          </cell>
        </row>
        <row r="1001">
          <cell r="F1001">
            <v>2140306</v>
          </cell>
          <cell r="G1001">
            <v>0</v>
          </cell>
        </row>
        <row r="1002">
          <cell r="F1002">
            <v>2140307</v>
          </cell>
          <cell r="G1002">
            <v>0</v>
          </cell>
        </row>
        <row r="1003">
          <cell r="F1003">
            <v>2140308</v>
          </cell>
          <cell r="G1003">
            <v>0</v>
          </cell>
        </row>
        <row r="1004">
          <cell r="F1004">
            <v>2140399</v>
          </cell>
          <cell r="G1004">
            <v>0</v>
          </cell>
        </row>
        <row r="1005">
          <cell r="F1005">
            <v>21404</v>
          </cell>
          <cell r="G1005">
            <v>913</v>
          </cell>
        </row>
        <row r="1006">
          <cell r="F1006">
            <v>2140401</v>
          </cell>
          <cell r="G1006">
            <v>342</v>
          </cell>
        </row>
        <row r="1007">
          <cell r="F1007">
            <v>2140402</v>
          </cell>
          <cell r="G1007">
            <v>0</v>
          </cell>
        </row>
        <row r="1008">
          <cell r="F1008">
            <v>2140403</v>
          </cell>
          <cell r="G1008">
            <v>0</v>
          </cell>
        </row>
        <row r="1009">
          <cell r="F1009">
            <v>2140499</v>
          </cell>
          <cell r="G1009">
            <v>571</v>
          </cell>
        </row>
        <row r="1010">
          <cell r="F1010">
            <v>21405</v>
          </cell>
          <cell r="G1010">
            <v>0</v>
          </cell>
        </row>
        <row r="1011">
          <cell r="F1011">
            <v>2140501</v>
          </cell>
          <cell r="G1011">
            <v>0</v>
          </cell>
        </row>
        <row r="1012">
          <cell r="F1012">
            <v>2140502</v>
          </cell>
          <cell r="G1012">
            <v>0</v>
          </cell>
        </row>
        <row r="1013">
          <cell r="F1013">
            <v>2140503</v>
          </cell>
          <cell r="G1013">
            <v>0</v>
          </cell>
        </row>
        <row r="1014">
          <cell r="F1014">
            <v>2140504</v>
          </cell>
          <cell r="G1014">
            <v>0</v>
          </cell>
        </row>
        <row r="1015">
          <cell r="F1015">
            <v>2140505</v>
          </cell>
          <cell r="G1015">
            <v>0</v>
          </cell>
        </row>
        <row r="1016">
          <cell r="F1016">
            <v>2140599</v>
          </cell>
          <cell r="G1016">
            <v>0</v>
          </cell>
        </row>
        <row r="1017">
          <cell r="F1017">
            <v>21406</v>
          </cell>
          <cell r="G1017">
            <v>2123</v>
          </cell>
        </row>
        <row r="1018">
          <cell r="F1018">
            <v>2140601</v>
          </cell>
          <cell r="G1018">
            <v>0</v>
          </cell>
        </row>
        <row r="1019">
          <cell r="F1019">
            <v>2140602</v>
          </cell>
          <cell r="G1019">
            <v>2123</v>
          </cell>
        </row>
        <row r="1020">
          <cell r="F1020">
            <v>2140603</v>
          </cell>
          <cell r="G1020">
            <v>0</v>
          </cell>
        </row>
        <row r="1021">
          <cell r="F1021">
            <v>2140699</v>
          </cell>
          <cell r="G1021">
            <v>0</v>
          </cell>
        </row>
        <row r="1022">
          <cell r="F1022">
            <v>21499</v>
          </cell>
          <cell r="G1022">
            <v>300</v>
          </cell>
        </row>
        <row r="1023">
          <cell r="F1023">
            <v>2149901</v>
          </cell>
          <cell r="G1023">
            <v>300</v>
          </cell>
        </row>
        <row r="1024">
          <cell r="F1024">
            <v>2149999</v>
          </cell>
          <cell r="G1024">
            <v>0</v>
          </cell>
        </row>
        <row r="1025">
          <cell r="F1025">
            <v>215</v>
          </cell>
          <cell r="G1025">
            <v>1691</v>
          </cell>
        </row>
        <row r="1026">
          <cell r="F1026">
            <v>21501</v>
          </cell>
          <cell r="G1026">
            <v>0</v>
          </cell>
        </row>
        <row r="1027">
          <cell r="F1027">
            <v>2150101</v>
          </cell>
          <cell r="G1027">
            <v>0</v>
          </cell>
        </row>
        <row r="1028">
          <cell r="F1028">
            <v>2150102</v>
          </cell>
          <cell r="G1028">
            <v>0</v>
          </cell>
        </row>
        <row r="1029">
          <cell r="F1029">
            <v>2150103</v>
          </cell>
          <cell r="G1029">
            <v>0</v>
          </cell>
        </row>
        <row r="1030">
          <cell r="F1030">
            <v>2150104</v>
          </cell>
          <cell r="G1030">
            <v>0</v>
          </cell>
        </row>
        <row r="1031">
          <cell r="F1031">
            <v>2150105</v>
          </cell>
          <cell r="G1031">
            <v>0</v>
          </cell>
        </row>
        <row r="1032">
          <cell r="F1032">
            <v>2150106</v>
          </cell>
          <cell r="G1032">
            <v>0</v>
          </cell>
        </row>
        <row r="1033">
          <cell r="F1033">
            <v>2150107</v>
          </cell>
          <cell r="G1033">
            <v>0</v>
          </cell>
        </row>
        <row r="1034">
          <cell r="F1034">
            <v>2150108</v>
          </cell>
          <cell r="G1034">
            <v>0</v>
          </cell>
        </row>
        <row r="1035">
          <cell r="F1035">
            <v>2150199</v>
          </cell>
          <cell r="G1035">
            <v>0</v>
          </cell>
        </row>
        <row r="1036">
          <cell r="F1036">
            <v>21502</v>
          </cell>
          <cell r="G1036">
            <v>46</v>
          </cell>
        </row>
        <row r="1037">
          <cell r="F1037">
            <v>2150201</v>
          </cell>
          <cell r="G1037">
            <v>46</v>
          </cell>
        </row>
        <row r="1038">
          <cell r="F1038">
            <v>2150202</v>
          </cell>
          <cell r="G1038">
            <v>0</v>
          </cell>
        </row>
        <row r="1039">
          <cell r="F1039">
            <v>2150203</v>
          </cell>
          <cell r="G1039">
            <v>0</v>
          </cell>
        </row>
        <row r="1040">
          <cell r="F1040">
            <v>2150204</v>
          </cell>
          <cell r="G1040">
            <v>0</v>
          </cell>
        </row>
        <row r="1041">
          <cell r="F1041">
            <v>2150205</v>
          </cell>
          <cell r="G1041">
            <v>0</v>
          </cell>
        </row>
        <row r="1042">
          <cell r="F1042">
            <v>2150206</v>
          </cell>
          <cell r="G1042">
            <v>0</v>
          </cell>
        </row>
        <row r="1043">
          <cell r="F1043">
            <v>2150207</v>
          </cell>
          <cell r="G1043">
            <v>0</v>
          </cell>
        </row>
        <row r="1044">
          <cell r="F1044">
            <v>2150208</v>
          </cell>
          <cell r="G1044">
            <v>0</v>
          </cell>
        </row>
        <row r="1045">
          <cell r="F1045">
            <v>2150209</v>
          </cell>
          <cell r="G1045">
            <v>0</v>
          </cell>
        </row>
        <row r="1046">
          <cell r="F1046">
            <v>2150210</v>
          </cell>
          <cell r="G1046">
            <v>0</v>
          </cell>
        </row>
        <row r="1047">
          <cell r="F1047">
            <v>2150212</v>
          </cell>
          <cell r="G1047">
            <v>0</v>
          </cell>
        </row>
        <row r="1048">
          <cell r="F1048">
            <v>2150213</v>
          </cell>
          <cell r="G1048">
            <v>0</v>
          </cell>
        </row>
        <row r="1049">
          <cell r="F1049">
            <v>2150214</v>
          </cell>
          <cell r="G1049">
            <v>0</v>
          </cell>
        </row>
        <row r="1050">
          <cell r="F1050">
            <v>2150215</v>
          </cell>
          <cell r="G1050">
            <v>0</v>
          </cell>
        </row>
        <row r="1051">
          <cell r="F1051">
            <v>2150299</v>
          </cell>
          <cell r="G1051">
            <v>0</v>
          </cell>
        </row>
        <row r="1052">
          <cell r="F1052">
            <v>21503</v>
          </cell>
          <cell r="G1052">
            <v>0</v>
          </cell>
        </row>
        <row r="1053">
          <cell r="F1053">
            <v>2150301</v>
          </cell>
          <cell r="G1053">
            <v>0</v>
          </cell>
        </row>
        <row r="1054">
          <cell r="F1054">
            <v>2150302</v>
          </cell>
          <cell r="G1054">
            <v>0</v>
          </cell>
        </row>
        <row r="1055">
          <cell r="F1055">
            <v>2150303</v>
          </cell>
          <cell r="G1055">
            <v>0</v>
          </cell>
        </row>
        <row r="1056">
          <cell r="F1056">
            <v>2150399</v>
          </cell>
          <cell r="G1056">
            <v>0</v>
          </cell>
        </row>
        <row r="1057">
          <cell r="F1057">
            <v>21505</v>
          </cell>
          <cell r="G1057">
            <v>56</v>
          </cell>
        </row>
        <row r="1058">
          <cell r="F1058">
            <v>2150501</v>
          </cell>
          <cell r="G1058">
            <v>51</v>
          </cell>
        </row>
        <row r="1059">
          <cell r="F1059">
            <v>2150502</v>
          </cell>
          <cell r="G1059">
            <v>0</v>
          </cell>
        </row>
        <row r="1060">
          <cell r="F1060">
            <v>2150503</v>
          </cell>
          <cell r="G1060">
            <v>0</v>
          </cell>
        </row>
        <row r="1061">
          <cell r="F1061">
            <v>2150505</v>
          </cell>
          <cell r="G1061">
            <v>0</v>
          </cell>
        </row>
        <row r="1062">
          <cell r="F1062">
            <v>2150506</v>
          </cell>
          <cell r="G1062">
            <v>0</v>
          </cell>
        </row>
        <row r="1063">
          <cell r="F1063">
            <v>2150507</v>
          </cell>
          <cell r="G1063">
            <v>0</v>
          </cell>
        </row>
        <row r="1064">
          <cell r="F1064">
            <v>2150508</v>
          </cell>
          <cell r="G1064">
            <v>0</v>
          </cell>
        </row>
        <row r="1065">
          <cell r="F1065">
            <v>2150509</v>
          </cell>
          <cell r="G1065">
            <v>0</v>
          </cell>
        </row>
        <row r="1066">
          <cell r="F1066">
            <v>2150510</v>
          </cell>
          <cell r="G1066">
            <v>0</v>
          </cell>
        </row>
        <row r="1067">
          <cell r="F1067">
            <v>2150511</v>
          </cell>
          <cell r="G1067">
            <v>0</v>
          </cell>
        </row>
        <row r="1068">
          <cell r="F1068">
            <v>2150513</v>
          </cell>
          <cell r="G1068">
            <v>0</v>
          </cell>
        </row>
        <row r="1069">
          <cell r="F1069">
            <v>2150515</v>
          </cell>
          <cell r="G1069">
            <v>0</v>
          </cell>
        </row>
        <row r="1070">
          <cell r="F1070">
            <v>2150599</v>
          </cell>
          <cell r="G1070">
            <v>5</v>
          </cell>
        </row>
        <row r="1071">
          <cell r="F1071">
            <v>21506</v>
          </cell>
          <cell r="G1071">
            <v>413</v>
          </cell>
        </row>
        <row r="1072">
          <cell r="F1072">
            <v>2150601</v>
          </cell>
          <cell r="G1072">
            <v>313</v>
          </cell>
        </row>
        <row r="1073">
          <cell r="F1073">
            <v>2150602</v>
          </cell>
          <cell r="G1073">
            <v>0</v>
          </cell>
        </row>
        <row r="1074">
          <cell r="F1074">
            <v>2150603</v>
          </cell>
          <cell r="G1074">
            <v>0</v>
          </cell>
        </row>
        <row r="1075">
          <cell r="F1075">
            <v>2150605</v>
          </cell>
          <cell r="G1075">
            <v>0</v>
          </cell>
        </row>
        <row r="1076">
          <cell r="F1076">
            <v>2150606</v>
          </cell>
          <cell r="G1076">
            <v>0</v>
          </cell>
        </row>
        <row r="1077">
          <cell r="F1077">
            <v>2150607</v>
          </cell>
          <cell r="G1077">
            <v>0</v>
          </cell>
        </row>
        <row r="1078">
          <cell r="F1078">
            <v>2150699</v>
          </cell>
          <cell r="G1078">
            <v>100</v>
          </cell>
        </row>
        <row r="1079">
          <cell r="F1079">
            <v>21507</v>
          </cell>
          <cell r="G1079">
            <v>0</v>
          </cell>
        </row>
        <row r="1080">
          <cell r="F1080">
            <v>2150701</v>
          </cell>
          <cell r="G1080">
            <v>0</v>
          </cell>
        </row>
        <row r="1081">
          <cell r="F1081">
            <v>2150702</v>
          </cell>
          <cell r="G1081">
            <v>0</v>
          </cell>
        </row>
        <row r="1082">
          <cell r="F1082">
            <v>2150703</v>
          </cell>
          <cell r="G1082">
            <v>0</v>
          </cell>
        </row>
        <row r="1083">
          <cell r="F1083">
            <v>2150704</v>
          </cell>
          <cell r="G1083">
            <v>0</v>
          </cell>
        </row>
        <row r="1084">
          <cell r="F1084">
            <v>2150799</v>
          </cell>
          <cell r="G1084">
            <v>0</v>
          </cell>
        </row>
        <row r="1085">
          <cell r="F1085">
            <v>21508</v>
          </cell>
          <cell r="G1085">
            <v>1176</v>
          </cell>
        </row>
        <row r="1086">
          <cell r="F1086">
            <v>2150801</v>
          </cell>
          <cell r="G1086">
            <v>47</v>
          </cell>
        </row>
        <row r="1087">
          <cell r="F1087">
            <v>2150802</v>
          </cell>
          <cell r="G1087">
            <v>0</v>
          </cell>
        </row>
        <row r="1088">
          <cell r="F1088">
            <v>2150803</v>
          </cell>
          <cell r="G1088">
            <v>0</v>
          </cell>
        </row>
        <row r="1089">
          <cell r="F1089">
            <v>2150804</v>
          </cell>
          <cell r="G1089">
            <v>0</v>
          </cell>
        </row>
        <row r="1090">
          <cell r="F1090">
            <v>2150805</v>
          </cell>
          <cell r="G1090">
            <v>1129</v>
          </cell>
        </row>
        <row r="1091">
          <cell r="F1091">
            <v>2150899</v>
          </cell>
          <cell r="G1091">
            <v>0</v>
          </cell>
        </row>
        <row r="1092">
          <cell r="F1092">
            <v>21599</v>
          </cell>
          <cell r="G1092">
            <v>0</v>
          </cell>
        </row>
        <row r="1093">
          <cell r="F1093">
            <v>2159901</v>
          </cell>
          <cell r="G1093">
            <v>0</v>
          </cell>
        </row>
        <row r="1094">
          <cell r="F1094">
            <v>2159902</v>
          </cell>
          <cell r="G1094">
            <v>0</v>
          </cell>
        </row>
        <row r="1095">
          <cell r="F1095">
            <v>2159904</v>
          </cell>
          <cell r="G1095">
            <v>0</v>
          </cell>
        </row>
        <row r="1096">
          <cell r="F1096">
            <v>2159905</v>
          </cell>
          <cell r="G1096">
            <v>0</v>
          </cell>
        </row>
        <row r="1097">
          <cell r="F1097">
            <v>2159906</v>
          </cell>
          <cell r="G1097">
            <v>0</v>
          </cell>
        </row>
        <row r="1098">
          <cell r="F1098">
            <v>2159999</v>
          </cell>
          <cell r="G1098">
            <v>0</v>
          </cell>
        </row>
        <row r="1099">
          <cell r="F1099">
            <v>216</v>
          </cell>
          <cell r="G1099">
            <v>1342</v>
          </cell>
        </row>
        <row r="1100">
          <cell r="F1100">
            <v>21602</v>
          </cell>
          <cell r="G1100">
            <v>1085</v>
          </cell>
        </row>
        <row r="1101">
          <cell r="F1101">
            <v>2160201</v>
          </cell>
          <cell r="G1101">
            <v>75</v>
          </cell>
        </row>
        <row r="1102">
          <cell r="F1102">
            <v>2160202</v>
          </cell>
          <cell r="G1102">
            <v>0</v>
          </cell>
        </row>
        <row r="1103">
          <cell r="F1103">
            <v>2160203</v>
          </cell>
          <cell r="G1103">
            <v>0</v>
          </cell>
        </row>
        <row r="1104">
          <cell r="F1104">
            <v>2160216</v>
          </cell>
          <cell r="G1104">
            <v>0</v>
          </cell>
        </row>
        <row r="1105">
          <cell r="F1105">
            <v>2160217</v>
          </cell>
          <cell r="G1105">
            <v>0</v>
          </cell>
        </row>
        <row r="1106">
          <cell r="F1106">
            <v>2160218</v>
          </cell>
          <cell r="G1106">
            <v>0</v>
          </cell>
        </row>
        <row r="1107">
          <cell r="F1107">
            <v>2160219</v>
          </cell>
          <cell r="G1107">
            <v>0</v>
          </cell>
        </row>
        <row r="1108">
          <cell r="F1108">
            <v>2160250</v>
          </cell>
          <cell r="G1108">
            <v>204</v>
          </cell>
        </row>
        <row r="1109">
          <cell r="F1109">
            <v>2160299</v>
          </cell>
          <cell r="G1109">
            <v>806</v>
          </cell>
        </row>
        <row r="1110">
          <cell r="F1110">
            <v>21605</v>
          </cell>
          <cell r="G1110">
            <v>130</v>
          </cell>
        </row>
        <row r="1111">
          <cell r="F1111">
            <v>2160501</v>
          </cell>
          <cell r="G1111">
            <v>72</v>
          </cell>
        </row>
        <row r="1112">
          <cell r="F1112">
            <v>2160502</v>
          </cell>
          <cell r="G1112">
            <v>2</v>
          </cell>
        </row>
        <row r="1113">
          <cell r="F1113">
            <v>2160503</v>
          </cell>
          <cell r="G1113">
            <v>0</v>
          </cell>
        </row>
        <row r="1114">
          <cell r="F1114">
            <v>2160504</v>
          </cell>
          <cell r="G1114">
            <v>51</v>
          </cell>
        </row>
        <row r="1115">
          <cell r="F1115">
            <v>2160505</v>
          </cell>
          <cell r="G1115">
            <v>0</v>
          </cell>
        </row>
        <row r="1116">
          <cell r="F1116">
            <v>2160599</v>
          </cell>
          <cell r="G1116">
            <v>5</v>
          </cell>
        </row>
        <row r="1117">
          <cell r="F1117">
            <v>21606</v>
          </cell>
          <cell r="G1117">
            <v>85</v>
          </cell>
        </row>
        <row r="1118">
          <cell r="F1118">
            <v>2160601</v>
          </cell>
          <cell r="G1118">
            <v>0</v>
          </cell>
        </row>
        <row r="1119">
          <cell r="F1119">
            <v>2160602</v>
          </cell>
          <cell r="G1119">
            <v>0</v>
          </cell>
        </row>
        <row r="1120">
          <cell r="F1120">
            <v>2160603</v>
          </cell>
          <cell r="G1120">
            <v>0</v>
          </cell>
        </row>
        <row r="1121">
          <cell r="F1121">
            <v>2160607</v>
          </cell>
          <cell r="G1121">
            <v>0</v>
          </cell>
        </row>
        <row r="1122">
          <cell r="F1122">
            <v>2160699</v>
          </cell>
          <cell r="G1122">
            <v>85</v>
          </cell>
        </row>
        <row r="1123">
          <cell r="F1123">
            <v>21699</v>
          </cell>
          <cell r="G1123">
            <v>42</v>
          </cell>
        </row>
        <row r="1124">
          <cell r="F1124">
            <v>2169901</v>
          </cell>
          <cell r="G1124">
            <v>0</v>
          </cell>
        </row>
        <row r="1125">
          <cell r="F1125">
            <v>2169999</v>
          </cell>
          <cell r="G1125">
            <v>42</v>
          </cell>
        </row>
        <row r="1126">
          <cell r="F1126">
            <v>217</v>
          </cell>
          <cell r="G1126">
            <v>0</v>
          </cell>
        </row>
        <row r="1127">
          <cell r="F1127">
            <v>21701</v>
          </cell>
          <cell r="G1127">
            <v>0</v>
          </cell>
        </row>
        <row r="1128">
          <cell r="F1128">
            <v>2170101</v>
          </cell>
          <cell r="G1128">
            <v>0</v>
          </cell>
        </row>
        <row r="1129">
          <cell r="F1129">
            <v>2170102</v>
          </cell>
          <cell r="G1129">
            <v>0</v>
          </cell>
        </row>
        <row r="1130">
          <cell r="F1130">
            <v>2170103</v>
          </cell>
          <cell r="G1130">
            <v>0</v>
          </cell>
        </row>
        <row r="1131">
          <cell r="F1131">
            <v>2170104</v>
          </cell>
          <cell r="G1131">
            <v>0</v>
          </cell>
        </row>
        <row r="1132">
          <cell r="F1132">
            <v>2170150</v>
          </cell>
          <cell r="G1132">
            <v>0</v>
          </cell>
        </row>
        <row r="1133">
          <cell r="F1133">
            <v>2170199</v>
          </cell>
          <cell r="G1133">
            <v>0</v>
          </cell>
        </row>
        <row r="1134">
          <cell r="F1134">
            <v>21703</v>
          </cell>
          <cell r="G1134">
            <v>0</v>
          </cell>
        </row>
        <row r="1135">
          <cell r="F1135">
            <v>2170301</v>
          </cell>
          <cell r="G1135">
            <v>0</v>
          </cell>
        </row>
        <row r="1136">
          <cell r="F1136">
            <v>2170302</v>
          </cell>
          <cell r="G1136">
            <v>0</v>
          </cell>
        </row>
        <row r="1137">
          <cell r="F1137">
            <v>2170303</v>
          </cell>
          <cell r="G1137">
            <v>0</v>
          </cell>
        </row>
        <row r="1138">
          <cell r="F1138">
            <v>2170304</v>
          </cell>
          <cell r="G1138">
            <v>0</v>
          </cell>
        </row>
        <row r="1139">
          <cell r="F1139">
            <v>2170399</v>
          </cell>
          <cell r="G1139">
            <v>0</v>
          </cell>
        </row>
        <row r="1140">
          <cell r="F1140">
            <v>21799</v>
          </cell>
          <cell r="G1140">
            <v>0</v>
          </cell>
        </row>
        <row r="1141">
          <cell r="F1141">
            <v>219</v>
          </cell>
          <cell r="G1141">
            <v>0</v>
          </cell>
        </row>
        <row r="1142">
          <cell r="F1142">
            <v>21901</v>
          </cell>
          <cell r="G1142">
            <v>0</v>
          </cell>
        </row>
        <row r="1143">
          <cell r="F1143">
            <v>21902</v>
          </cell>
          <cell r="G1143">
            <v>0</v>
          </cell>
        </row>
        <row r="1144">
          <cell r="F1144">
            <v>21903</v>
          </cell>
          <cell r="G1144">
            <v>0</v>
          </cell>
        </row>
        <row r="1145">
          <cell r="F1145">
            <v>21904</v>
          </cell>
          <cell r="G1145">
            <v>0</v>
          </cell>
        </row>
        <row r="1146">
          <cell r="F1146">
            <v>21905</v>
          </cell>
          <cell r="G1146">
            <v>0</v>
          </cell>
        </row>
        <row r="1147">
          <cell r="F1147">
            <v>21906</v>
          </cell>
          <cell r="G1147">
            <v>0</v>
          </cell>
        </row>
        <row r="1148">
          <cell r="F1148">
            <v>21907</v>
          </cell>
          <cell r="G1148">
            <v>0</v>
          </cell>
        </row>
        <row r="1149">
          <cell r="F1149">
            <v>21908</v>
          </cell>
          <cell r="G1149">
            <v>0</v>
          </cell>
        </row>
        <row r="1150">
          <cell r="F1150">
            <v>21999</v>
          </cell>
          <cell r="G1150">
            <v>0</v>
          </cell>
        </row>
        <row r="1151">
          <cell r="F1151">
            <v>220</v>
          </cell>
          <cell r="G1151">
            <v>2747</v>
          </cell>
        </row>
        <row r="1152">
          <cell r="F1152">
            <v>22001</v>
          </cell>
          <cell r="G1152">
            <v>2253</v>
          </cell>
        </row>
        <row r="1153">
          <cell r="F1153">
            <v>2200101</v>
          </cell>
          <cell r="G1153">
            <v>722</v>
          </cell>
        </row>
        <row r="1154">
          <cell r="F1154">
            <v>2200102</v>
          </cell>
          <cell r="G1154">
            <v>0</v>
          </cell>
        </row>
        <row r="1155">
          <cell r="F1155">
            <v>2200103</v>
          </cell>
          <cell r="G1155">
            <v>0</v>
          </cell>
        </row>
        <row r="1156">
          <cell r="F1156">
            <v>2200104</v>
          </cell>
          <cell r="G1156">
            <v>76</v>
          </cell>
        </row>
        <row r="1157">
          <cell r="F1157">
            <v>2200105</v>
          </cell>
          <cell r="G1157">
            <v>27</v>
          </cell>
        </row>
        <row r="1158">
          <cell r="F1158">
            <v>2200106</v>
          </cell>
          <cell r="G1158">
            <v>372</v>
          </cell>
        </row>
        <row r="1159">
          <cell r="F1159">
            <v>2200107</v>
          </cell>
          <cell r="G1159">
            <v>0</v>
          </cell>
        </row>
        <row r="1160">
          <cell r="F1160">
            <v>2200108</v>
          </cell>
          <cell r="G1160">
            <v>0</v>
          </cell>
        </row>
        <row r="1161">
          <cell r="F1161">
            <v>2200109</v>
          </cell>
          <cell r="G1161">
            <v>0</v>
          </cell>
        </row>
        <row r="1162">
          <cell r="F1162">
            <v>2200110</v>
          </cell>
          <cell r="G1162">
            <v>0</v>
          </cell>
        </row>
        <row r="1163">
          <cell r="F1163">
            <v>2200111</v>
          </cell>
          <cell r="G1163">
            <v>0</v>
          </cell>
        </row>
        <row r="1164">
          <cell r="F1164">
            <v>2200112</v>
          </cell>
          <cell r="G1164">
            <v>0</v>
          </cell>
        </row>
        <row r="1165">
          <cell r="F1165">
            <v>2200113</v>
          </cell>
          <cell r="G1165">
            <v>0</v>
          </cell>
        </row>
        <row r="1166">
          <cell r="F1166">
            <v>2200114</v>
          </cell>
          <cell r="G1166">
            <v>0</v>
          </cell>
        </row>
        <row r="1167">
          <cell r="F1167">
            <v>2200115</v>
          </cell>
          <cell r="G1167">
            <v>0</v>
          </cell>
        </row>
        <row r="1168">
          <cell r="F1168">
            <v>2200116</v>
          </cell>
          <cell r="G1168">
            <v>0</v>
          </cell>
        </row>
        <row r="1169">
          <cell r="F1169">
            <v>2200119</v>
          </cell>
          <cell r="G1169">
            <v>0</v>
          </cell>
        </row>
        <row r="1170">
          <cell r="F1170">
            <v>2200150</v>
          </cell>
          <cell r="G1170">
            <v>853</v>
          </cell>
        </row>
        <row r="1171">
          <cell r="F1171">
            <v>2200199</v>
          </cell>
          <cell r="G1171">
            <v>203</v>
          </cell>
        </row>
        <row r="1172">
          <cell r="F1172">
            <v>22002</v>
          </cell>
          <cell r="G1172">
            <v>0</v>
          </cell>
        </row>
        <row r="1173">
          <cell r="F1173">
            <v>2200201</v>
          </cell>
          <cell r="G1173">
            <v>0</v>
          </cell>
        </row>
        <row r="1174">
          <cell r="F1174">
            <v>2200202</v>
          </cell>
          <cell r="G1174">
            <v>0</v>
          </cell>
        </row>
        <row r="1175">
          <cell r="F1175">
            <v>2200203</v>
          </cell>
          <cell r="G1175">
            <v>0</v>
          </cell>
        </row>
        <row r="1176">
          <cell r="F1176">
            <v>2200204</v>
          </cell>
          <cell r="G1176">
            <v>0</v>
          </cell>
        </row>
        <row r="1177">
          <cell r="F1177">
            <v>2200205</v>
          </cell>
          <cell r="G1177">
            <v>0</v>
          </cell>
        </row>
        <row r="1178">
          <cell r="F1178">
            <v>2200206</v>
          </cell>
          <cell r="G1178">
            <v>0</v>
          </cell>
        </row>
        <row r="1179">
          <cell r="F1179">
            <v>2200207</v>
          </cell>
          <cell r="G1179">
            <v>0</v>
          </cell>
        </row>
        <row r="1180">
          <cell r="F1180">
            <v>2200208</v>
          </cell>
          <cell r="G1180">
            <v>0</v>
          </cell>
        </row>
        <row r="1181">
          <cell r="F1181">
            <v>2200209</v>
          </cell>
          <cell r="G1181">
            <v>0</v>
          </cell>
        </row>
        <row r="1182">
          <cell r="F1182">
            <v>2200210</v>
          </cell>
          <cell r="G1182">
            <v>0</v>
          </cell>
        </row>
        <row r="1183">
          <cell r="F1183">
            <v>2200211</v>
          </cell>
          <cell r="G1183">
            <v>0</v>
          </cell>
        </row>
        <row r="1184">
          <cell r="F1184">
            <v>2200212</v>
          </cell>
          <cell r="G1184">
            <v>0</v>
          </cell>
        </row>
        <row r="1185">
          <cell r="F1185">
            <v>2200213</v>
          </cell>
          <cell r="G1185">
            <v>0</v>
          </cell>
        </row>
        <row r="1186">
          <cell r="F1186">
            <v>2200215</v>
          </cell>
          <cell r="G1186">
            <v>0</v>
          </cell>
        </row>
        <row r="1187">
          <cell r="F1187">
            <v>2200217</v>
          </cell>
          <cell r="G1187">
            <v>0</v>
          </cell>
        </row>
        <row r="1188">
          <cell r="F1188">
            <v>2200218</v>
          </cell>
          <cell r="G1188">
            <v>0</v>
          </cell>
        </row>
        <row r="1189">
          <cell r="F1189">
            <v>2200250</v>
          </cell>
          <cell r="G1189">
            <v>0</v>
          </cell>
        </row>
        <row r="1190">
          <cell r="F1190">
            <v>2200299</v>
          </cell>
          <cell r="G1190">
            <v>0</v>
          </cell>
        </row>
        <row r="1191">
          <cell r="F1191">
            <v>22003</v>
          </cell>
          <cell r="G1191">
            <v>0</v>
          </cell>
        </row>
        <row r="1192">
          <cell r="F1192">
            <v>2200301</v>
          </cell>
          <cell r="G1192">
            <v>0</v>
          </cell>
        </row>
        <row r="1193">
          <cell r="F1193">
            <v>2200302</v>
          </cell>
          <cell r="G1193">
            <v>0</v>
          </cell>
        </row>
        <row r="1194">
          <cell r="F1194">
            <v>2200303</v>
          </cell>
          <cell r="G1194">
            <v>0</v>
          </cell>
        </row>
        <row r="1195">
          <cell r="F1195">
            <v>2200304</v>
          </cell>
          <cell r="G1195">
            <v>0</v>
          </cell>
        </row>
        <row r="1196">
          <cell r="F1196">
            <v>2200305</v>
          </cell>
          <cell r="G1196">
            <v>0</v>
          </cell>
        </row>
        <row r="1197">
          <cell r="F1197">
            <v>2200306</v>
          </cell>
          <cell r="G1197">
            <v>0</v>
          </cell>
        </row>
        <row r="1198">
          <cell r="F1198">
            <v>2200350</v>
          </cell>
          <cell r="G1198">
            <v>0</v>
          </cell>
        </row>
        <row r="1199">
          <cell r="F1199">
            <v>2200399</v>
          </cell>
          <cell r="G1199">
            <v>0</v>
          </cell>
        </row>
        <row r="1200">
          <cell r="F1200">
            <v>22004</v>
          </cell>
          <cell r="G1200">
            <v>8</v>
          </cell>
        </row>
        <row r="1201">
          <cell r="B1201">
            <v>8</v>
          </cell>
          <cell r="F1201">
            <v>2200401</v>
          </cell>
          <cell r="G1201">
            <v>8</v>
          </cell>
        </row>
        <row r="1202">
          <cell r="F1202">
            <v>2200402</v>
          </cell>
          <cell r="G1202">
            <v>0</v>
          </cell>
        </row>
        <row r="1203">
          <cell r="F1203">
            <v>2200403</v>
          </cell>
          <cell r="G1203">
            <v>0</v>
          </cell>
        </row>
        <row r="1204">
          <cell r="F1204">
            <v>2200404</v>
          </cell>
          <cell r="G1204">
            <v>0</v>
          </cell>
        </row>
        <row r="1205">
          <cell r="F1205">
            <v>2200405</v>
          </cell>
          <cell r="G1205">
            <v>0</v>
          </cell>
        </row>
        <row r="1206">
          <cell r="F1206">
            <v>2200406</v>
          </cell>
          <cell r="G1206">
            <v>0</v>
          </cell>
        </row>
        <row r="1207">
          <cell r="F1207">
            <v>2200407</v>
          </cell>
          <cell r="G1207">
            <v>0</v>
          </cell>
        </row>
        <row r="1208">
          <cell r="F1208">
            <v>2200408</v>
          </cell>
          <cell r="G1208">
            <v>0</v>
          </cell>
        </row>
        <row r="1209">
          <cell r="F1209">
            <v>2200409</v>
          </cell>
          <cell r="G1209">
            <v>0</v>
          </cell>
        </row>
        <row r="1210">
          <cell r="F1210">
            <v>2200410</v>
          </cell>
          <cell r="G1210">
            <v>0</v>
          </cell>
        </row>
        <row r="1211">
          <cell r="F1211">
            <v>2200450</v>
          </cell>
          <cell r="G1211">
            <v>0</v>
          </cell>
        </row>
        <row r="1212">
          <cell r="F1212">
            <v>2200499</v>
          </cell>
          <cell r="G1212">
            <v>0</v>
          </cell>
        </row>
        <row r="1213">
          <cell r="F1213">
            <v>22005</v>
          </cell>
          <cell r="G1213">
            <v>486</v>
          </cell>
        </row>
        <row r="1214">
          <cell r="F1214">
            <v>2200501</v>
          </cell>
          <cell r="G1214">
            <v>114</v>
          </cell>
        </row>
        <row r="1215">
          <cell r="F1215">
            <v>2200502</v>
          </cell>
          <cell r="G1215">
            <v>0</v>
          </cell>
        </row>
        <row r="1216">
          <cell r="F1216">
            <v>2200503</v>
          </cell>
          <cell r="G1216">
            <v>0</v>
          </cell>
        </row>
        <row r="1217">
          <cell r="F1217">
            <v>2200504</v>
          </cell>
          <cell r="G1217">
            <v>20</v>
          </cell>
        </row>
        <row r="1218">
          <cell r="F1218">
            <v>2200506</v>
          </cell>
          <cell r="G1218">
            <v>0</v>
          </cell>
        </row>
        <row r="1219">
          <cell r="F1219">
            <v>2200507</v>
          </cell>
          <cell r="G1219">
            <v>0</v>
          </cell>
        </row>
        <row r="1220">
          <cell r="F1220">
            <v>2200508</v>
          </cell>
          <cell r="G1220">
            <v>0</v>
          </cell>
        </row>
        <row r="1221">
          <cell r="F1221">
            <v>2200509</v>
          </cell>
          <cell r="G1221">
            <v>0</v>
          </cell>
        </row>
        <row r="1222">
          <cell r="F1222">
            <v>2200510</v>
          </cell>
          <cell r="G1222">
            <v>0</v>
          </cell>
        </row>
        <row r="1223">
          <cell r="F1223">
            <v>2200511</v>
          </cell>
          <cell r="G1223">
            <v>352</v>
          </cell>
        </row>
        <row r="1224">
          <cell r="F1224">
            <v>2200512</v>
          </cell>
          <cell r="G1224">
            <v>0</v>
          </cell>
        </row>
        <row r="1225">
          <cell r="F1225">
            <v>2200513</v>
          </cell>
          <cell r="G1225">
            <v>0</v>
          </cell>
        </row>
        <row r="1226">
          <cell r="F1226">
            <v>2200514</v>
          </cell>
          <cell r="G1226">
            <v>0</v>
          </cell>
        </row>
        <row r="1227">
          <cell r="F1227">
            <v>2200599</v>
          </cell>
          <cell r="G1227">
            <v>0</v>
          </cell>
        </row>
        <row r="1228">
          <cell r="F1228">
            <v>22099</v>
          </cell>
          <cell r="G1228">
            <v>0</v>
          </cell>
        </row>
        <row r="1229">
          <cell r="F1229">
            <v>221</v>
          </cell>
          <cell r="G1229">
            <v>35020</v>
          </cell>
        </row>
        <row r="1230">
          <cell r="F1230">
            <v>22101</v>
          </cell>
          <cell r="G1230">
            <v>26691</v>
          </cell>
        </row>
        <row r="1231">
          <cell r="F1231">
            <v>2210101</v>
          </cell>
          <cell r="G1231">
            <v>0</v>
          </cell>
        </row>
        <row r="1232">
          <cell r="F1232">
            <v>2210102</v>
          </cell>
          <cell r="G1232">
            <v>0</v>
          </cell>
        </row>
        <row r="1233">
          <cell r="F1233">
            <v>2210103</v>
          </cell>
          <cell r="G1233">
            <v>19908</v>
          </cell>
        </row>
        <row r="1234">
          <cell r="F1234">
            <v>2210104</v>
          </cell>
          <cell r="G1234">
            <v>7</v>
          </cell>
        </row>
        <row r="1235">
          <cell r="F1235">
            <v>2210105</v>
          </cell>
          <cell r="G1235">
            <v>0</v>
          </cell>
        </row>
        <row r="1236">
          <cell r="F1236">
            <v>2210106</v>
          </cell>
          <cell r="G1236">
            <v>95</v>
          </cell>
        </row>
        <row r="1237">
          <cell r="F1237">
            <v>2210107</v>
          </cell>
          <cell r="G1237">
            <v>0</v>
          </cell>
        </row>
        <row r="1238">
          <cell r="F1238">
            <v>2210199</v>
          </cell>
          <cell r="G1238">
            <v>6681</v>
          </cell>
        </row>
        <row r="1239">
          <cell r="F1239">
            <v>22102</v>
          </cell>
          <cell r="G1239">
            <v>8329</v>
          </cell>
        </row>
        <row r="1240">
          <cell r="F1240">
            <v>2210201</v>
          </cell>
          <cell r="G1240">
            <v>8329</v>
          </cell>
        </row>
        <row r="1241">
          <cell r="F1241">
            <v>2210202</v>
          </cell>
          <cell r="G1241">
            <v>0</v>
          </cell>
        </row>
        <row r="1242">
          <cell r="F1242">
            <v>2210203</v>
          </cell>
          <cell r="G1242">
            <v>0</v>
          </cell>
        </row>
        <row r="1243">
          <cell r="F1243">
            <v>22103</v>
          </cell>
          <cell r="G1243">
            <v>0</v>
          </cell>
        </row>
        <row r="1244">
          <cell r="F1244">
            <v>2210301</v>
          </cell>
          <cell r="G1244">
            <v>0</v>
          </cell>
        </row>
        <row r="1245">
          <cell r="F1245">
            <v>2210302</v>
          </cell>
          <cell r="G1245">
            <v>0</v>
          </cell>
        </row>
        <row r="1246">
          <cell r="F1246">
            <v>2210399</v>
          </cell>
          <cell r="G1246">
            <v>0</v>
          </cell>
        </row>
        <row r="1247">
          <cell r="F1247">
            <v>222</v>
          </cell>
          <cell r="G1247">
            <v>3904</v>
          </cell>
        </row>
        <row r="1248">
          <cell r="F1248">
            <v>22201</v>
          </cell>
          <cell r="G1248">
            <v>3602</v>
          </cell>
        </row>
        <row r="1249">
          <cell r="F1249">
            <v>2220101</v>
          </cell>
          <cell r="G1249">
            <v>209</v>
          </cell>
        </row>
        <row r="1250">
          <cell r="F1250">
            <v>2220102</v>
          </cell>
          <cell r="G1250">
            <v>0</v>
          </cell>
        </row>
        <row r="1251">
          <cell r="F1251">
            <v>2220103</v>
          </cell>
          <cell r="G1251">
            <v>0</v>
          </cell>
        </row>
        <row r="1252">
          <cell r="F1252">
            <v>2220104</v>
          </cell>
          <cell r="G1252">
            <v>0</v>
          </cell>
        </row>
        <row r="1253">
          <cell r="F1253">
            <v>2220105</v>
          </cell>
          <cell r="G1253">
            <v>0</v>
          </cell>
        </row>
        <row r="1254">
          <cell r="F1254">
            <v>2220106</v>
          </cell>
          <cell r="G1254">
            <v>0</v>
          </cell>
        </row>
        <row r="1255">
          <cell r="F1255">
            <v>2220107</v>
          </cell>
          <cell r="G1255">
            <v>0</v>
          </cell>
        </row>
        <row r="1256">
          <cell r="F1256">
            <v>2220112</v>
          </cell>
          <cell r="G1256">
            <v>0</v>
          </cell>
        </row>
        <row r="1257">
          <cell r="F1257">
            <v>2220113</v>
          </cell>
          <cell r="G1257">
            <v>2537</v>
          </cell>
        </row>
        <row r="1258">
          <cell r="F1258">
            <v>2220114</v>
          </cell>
          <cell r="G1258">
            <v>0</v>
          </cell>
        </row>
        <row r="1259">
          <cell r="F1259">
            <v>2220115</v>
          </cell>
          <cell r="G1259">
            <v>0</v>
          </cell>
        </row>
        <row r="1260">
          <cell r="F1260">
            <v>2220118</v>
          </cell>
          <cell r="G1260">
            <v>0</v>
          </cell>
        </row>
        <row r="1261">
          <cell r="F1261">
            <v>2220150</v>
          </cell>
          <cell r="G1261">
            <v>0</v>
          </cell>
        </row>
        <row r="1262">
          <cell r="F1262">
            <v>2220199</v>
          </cell>
          <cell r="G1262">
            <v>856</v>
          </cell>
        </row>
        <row r="1263">
          <cell r="F1263">
            <v>22202</v>
          </cell>
          <cell r="G1263">
            <v>93</v>
          </cell>
        </row>
        <row r="1264">
          <cell r="F1264">
            <v>2220201</v>
          </cell>
          <cell r="G1264">
            <v>89</v>
          </cell>
        </row>
        <row r="1265">
          <cell r="F1265">
            <v>2220202</v>
          </cell>
          <cell r="G1265">
            <v>0</v>
          </cell>
        </row>
        <row r="1266">
          <cell r="F1266">
            <v>2220203</v>
          </cell>
          <cell r="G1266">
            <v>0</v>
          </cell>
        </row>
        <row r="1267">
          <cell r="F1267">
            <v>2220204</v>
          </cell>
          <cell r="G1267">
            <v>0</v>
          </cell>
        </row>
        <row r="1268">
          <cell r="F1268">
            <v>2220205</v>
          </cell>
          <cell r="G1268">
            <v>0</v>
          </cell>
        </row>
        <row r="1269">
          <cell r="F1269">
            <v>2220206</v>
          </cell>
          <cell r="G1269">
            <v>0</v>
          </cell>
        </row>
        <row r="1270">
          <cell r="F1270">
            <v>2220207</v>
          </cell>
          <cell r="G1270">
            <v>0</v>
          </cell>
        </row>
        <row r="1271">
          <cell r="F1271">
            <v>2220209</v>
          </cell>
          <cell r="G1271">
            <v>0</v>
          </cell>
        </row>
        <row r="1272">
          <cell r="F1272">
            <v>2220210</v>
          </cell>
          <cell r="G1272">
            <v>0</v>
          </cell>
        </row>
        <row r="1273">
          <cell r="F1273">
            <v>2220211</v>
          </cell>
          <cell r="G1273">
            <v>0</v>
          </cell>
        </row>
        <row r="1274">
          <cell r="F1274">
            <v>2220212</v>
          </cell>
          <cell r="G1274">
            <v>0</v>
          </cell>
        </row>
        <row r="1275">
          <cell r="F1275">
            <v>2220250</v>
          </cell>
          <cell r="G1275">
            <v>4</v>
          </cell>
        </row>
        <row r="1276">
          <cell r="F1276">
            <v>2220299</v>
          </cell>
          <cell r="G1276">
            <v>0</v>
          </cell>
        </row>
        <row r="1277">
          <cell r="F1277">
            <v>22203</v>
          </cell>
          <cell r="G1277">
            <v>0</v>
          </cell>
        </row>
        <row r="1278">
          <cell r="F1278">
            <v>2220301</v>
          </cell>
          <cell r="G1278">
            <v>0</v>
          </cell>
        </row>
        <row r="1279">
          <cell r="F1279">
            <v>2220303</v>
          </cell>
          <cell r="G1279">
            <v>0</v>
          </cell>
        </row>
        <row r="1280">
          <cell r="F1280">
            <v>2220304</v>
          </cell>
          <cell r="G1280">
            <v>0</v>
          </cell>
        </row>
        <row r="1281">
          <cell r="F1281">
            <v>2220399</v>
          </cell>
          <cell r="G1281">
            <v>0</v>
          </cell>
        </row>
        <row r="1282">
          <cell r="F1282">
            <v>22204</v>
          </cell>
          <cell r="G1282">
            <v>169</v>
          </cell>
        </row>
        <row r="1283">
          <cell r="F1283">
            <v>2220401</v>
          </cell>
          <cell r="G1283">
            <v>0</v>
          </cell>
        </row>
        <row r="1284">
          <cell r="F1284">
            <v>2220402</v>
          </cell>
          <cell r="G1284">
            <v>0</v>
          </cell>
        </row>
        <row r="1285">
          <cell r="F1285">
            <v>2220403</v>
          </cell>
          <cell r="G1285">
            <v>0</v>
          </cell>
        </row>
        <row r="1286">
          <cell r="F1286">
            <v>2220404</v>
          </cell>
          <cell r="G1286">
            <v>0</v>
          </cell>
        </row>
        <row r="1287">
          <cell r="F1287">
            <v>2220499</v>
          </cell>
          <cell r="G1287">
            <v>169</v>
          </cell>
        </row>
        <row r="1288">
          <cell r="F1288">
            <v>22205</v>
          </cell>
          <cell r="G1288">
            <v>40</v>
          </cell>
        </row>
        <row r="1289">
          <cell r="F1289">
            <v>2220501</v>
          </cell>
          <cell r="G1289">
            <v>0</v>
          </cell>
        </row>
        <row r="1290">
          <cell r="F1290">
            <v>2220502</v>
          </cell>
          <cell r="G1290">
            <v>0</v>
          </cell>
        </row>
        <row r="1291">
          <cell r="F1291">
            <v>2220503</v>
          </cell>
          <cell r="G1291">
            <v>0</v>
          </cell>
        </row>
        <row r="1292">
          <cell r="F1292">
            <v>2220504</v>
          </cell>
          <cell r="G1292">
            <v>0</v>
          </cell>
        </row>
        <row r="1293">
          <cell r="F1293">
            <v>2220505</v>
          </cell>
          <cell r="G1293">
            <v>0</v>
          </cell>
        </row>
        <row r="1294">
          <cell r="F1294">
            <v>2220506</v>
          </cell>
          <cell r="G1294">
            <v>0</v>
          </cell>
        </row>
        <row r="1295">
          <cell r="F1295">
            <v>2220507</v>
          </cell>
          <cell r="G1295">
            <v>0</v>
          </cell>
        </row>
        <row r="1296">
          <cell r="F1296">
            <v>2220508</v>
          </cell>
          <cell r="G1296">
            <v>0</v>
          </cell>
        </row>
        <row r="1297">
          <cell r="F1297">
            <v>2220509</v>
          </cell>
          <cell r="G1297">
            <v>40</v>
          </cell>
        </row>
        <row r="1298">
          <cell r="F1298">
            <v>2220510</v>
          </cell>
          <cell r="G1298">
            <v>0</v>
          </cell>
        </row>
        <row r="1299">
          <cell r="F1299">
            <v>2220599</v>
          </cell>
          <cell r="G1299">
            <v>0</v>
          </cell>
        </row>
        <row r="1300">
          <cell r="F1300">
            <v>227</v>
          </cell>
          <cell r="G1300">
            <v>0</v>
          </cell>
        </row>
        <row r="1301">
          <cell r="F1301">
            <v>232</v>
          </cell>
          <cell r="G1301">
            <v>2253</v>
          </cell>
        </row>
        <row r="1302">
          <cell r="F1302">
            <v>23203</v>
          </cell>
          <cell r="G1302">
            <v>2253</v>
          </cell>
        </row>
        <row r="1303">
          <cell r="F1303">
            <v>2320301</v>
          </cell>
          <cell r="G1303">
            <v>2220</v>
          </cell>
        </row>
        <row r="1304">
          <cell r="F1304">
            <v>2320302</v>
          </cell>
          <cell r="G1304">
            <v>0</v>
          </cell>
        </row>
        <row r="1305">
          <cell r="F1305">
            <v>2320303</v>
          </cell>
          <cell r="G1305">
            <v>31</v>
          </cell>
        </row>
        <row r="1306">
          <cell r="F1306">
            <v>2320304</v>
          </cell>
          <cell r="G1306">
            <v>2</v>
          </cell>
        </row>
        <row r="1307">
          <cell r="F1307">
            <v>233</v>
          </cell>
          <cell r="G1307">
            <v>0</v>
          </cell>
        </row>
        <row r="1308">
          <cell r="F1308">
            <v>23303</v>
          </cell>
          <cell r="G1308">
            <v>0</v>
          </cell>
        </row>
        <row r="1309">
          <cell r="F1309">
            <v>229</v>
          </cell>
          <cell r="G1309">
            <v>1100</v>
          </cell>
        </row>
        <row r="1310">
          <cell r="F1310">
            <v>22902</v>
          </cell>
          <cell r="G1310">
            <v>0</v>
          </cell>
        </row>
        <row r="1311">
          <cell r="F1311">
            <v>22999</v>
          </cell>
          <cell r="G1311">
            <v>1100</v>
          </cell>
        </row>
        <row r="1314">
          <cell r="B1314">
            <v>539866</v>
          </cell>
          <cell r="C1314">
            <v>418709</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6"/>
  <sheetViews>
    <sheetView showGridLines="0" showZeros="0" workbookViewId="0" topLeftCell="A1">
      <selection activeCell="A6" sqref="A6"/>
    </sheetView>
  </sheetViews>
  <sheetFormatPr defaultColWidth="9.00390625" defaultRowHeight="14.25"/>
  <cols>
    <col min="1" max="1" width="148.375" style="259" customWidth="1"/>
    <col min="2" max="2" width="9.00390625" style="259" hidden="1" customWidth="1"/>
    <col min="3" max="16384" width="9.00390625" style="259" customWidth="1"/>
  </cols>
  <sheetData>
    <row r="1" spans="1:2" ht="36.75" customHeight="1">
      <c r="A1" s="262" t="s">
        <v>0</v>
      </c>
      <c r="B1" s="259" t="s">
        <v>1</v>
      </c>
    </row>
    <row r="2" spans="1:2" ht="52.5" customHeight="1">
      <c r="A2" s="263"/>
      <c r="B2" s="259" t="s">
        <v>2</v>
      </c>
    </row>
    <row r="3" spans="1:2" ht="178.5" customHeight="1">
      <c r="A3" s="264" t="s">
        <v>3</v>
      </c>
      <c r="B3" s="259" t="s">
        <v>4</v>
      </c>
    </row>
    <row r="4" spans="1:2" ht="51.75" customHeight="1">
      <c r="A4" s="264" t="s">
        <v>0</v>
      </c>
      <c r="B4" s="259" t="s">
        <v>5</v>
      </c>
    </row>
    <row r="5" spans="1:2" ht="33" customHeight="1">
      <c r="A5" s="265"/>
      <c r="B5" s="259" t="s">
        <v>6</v>
      </c>
    </row>
    <row r="6" spans="1:2" ht="42" customHeight="1">
      <c r="A6" s="265"/>
      <c r="B6" s="259" t="s">
        <v>7</v>
      </c>
    </row>
  </sheetData>
  <sheetProtection/>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D46"/>
  <sheetViews>
    <sheetView zoomScaleSheetLayoutView="100" workbookViewId="0" topLeftCell="A1">
      <selection activeCell="A2" sqref="A2:D2"/>
    </sheetView>
  </sheetViews>
  <sheetFormatPr defaultColWidth="9.00390625" defaultRowHeight="14.25"/>
  <cols>
    <col min="1" max="4" width="25.25390625" style="188" customWidth="1"/>
  </cols>
  <sheetData>
    <row r="1" spans="1:4" ht="18">
      <c r="A1" s="189" t="s">
        <v>1206</v>
      </c>
      <c r="B1" s="190"/>
      <c r="C1" s="190"/>
      <c r="D1" s="190"/>
    </row>
    <row r="2" spans="1:4" ht="21.75">
      <c r="A2" s="191" t="s">
        <v>1207</v>
      </c>
      <c r="B2" s="191"/>
      <c r="C2" s="191"/>
      <c r="D2" s="191"/>
    </row>
    <row r="3" spans="1:4" ht="30" customHeight="1">
      <c r="A3" s="192"/>
      <c r="B3" s="193"/>
      <c r="C3" s="193"/>
      <c r="D3" s="194" t="s">
        <v>1208</v>
      </c>
    </row>
    <row r="4" spans="1:4" ht="25.5" customHeight="1">
      <c r="A4" s="195" t="s">
        <v>1113</v>
      </c>
      <c r="B4" s="196" t="s">
        <v>36</v>
      </c>
      <c r="C4" s="195" t="s">
        <v>1113</v>
      </c>
      <c r="D4" s="196" t="s">
        <v>37</v>
      </c>
    </row>
    <row r="5" spans="1:4" ht="25.5" customHeight="1">
      <c r="A5" s="197" t="s">
        <v>1209</v>
      </c>
      <c r="B5" s="162">
        <v>50000</v>
      </c>
      <c r="C5" s="197" t="s">
        <v>1210</v>
      </c>
      <c r="D5" s="162">
        <v>50408</v>
      </c>
    </row>
    <row r="6" spans="1:4" ht="25.5" customHeight="1">
      <c r="A6" s="197" t="s">
        <v>40</v>
      </c>
      <c r="B6" s="162">
        <v>2468</v>
      </c>
      <c r="C6" s="197" t="s">
        <v>1211</v>
      </c>
      <c r="D6" s="162"/>
    </row>
    <row r="7" spans="1:4" ht="25.5" customHeight="1">
      <c r="A7" s="197" t="s">
        <v>48</v>
      </c>
      <c r="B7" s="162"/>
      <c r="C7" s="197" t="s">
        <v>1212</v>
      </c>
      <c r="D7" s="162"/>
    </row>
    <row r="8" spans="1:4" ht="25.5" customHeight="1">
      <c r="A8" s="197" t="s">
        <v>1213</v>
      </c>
      <c r="B8" s="162"/>
      <c r="C8" s="197" t="s">
        <v>1214</v>
      </c>
      <c r="D8" s="162"/>
    </row>
    <row r="9" spans="1:4" ht="25.5" customHeight="1">
      <c r="A9" s="197" t="s">
        <v>54</v>
      </c>
      <c r="B9" s="162"/>
      <c r="C9" s="197" t="s">
        <v>55</v>
      </c>
      <c r="D9" s="162"/>
    </row>
    <row r="10" spans="1:4" ht="25.5" customHeight="1">
      <c r="A10" s="197" t="s">
        <v>56</v>
      </c>
      <c r="B10" s="162"/>
      <c r="C10" s="197" t="s">
        <v>1215</v>
      </c>
      <c r="D10" s="162">
        <v>2060</v>
      </c>
    </row>
    <row r="11" spans="1:4" ht="25.5" customHeight="1">
      <c r="A11" s="197"/>
      <c r="B11" s="162"/>
      <c r="C11" s="197" t="s">
        <v>1216</v>
      </c>
      <c r="D11" s="162"/>
    </row>
    <row r="12" spans="1:4" ht="25.5" customHeight="1">
      <c r="A12" s="198"/>
      <c r="B12" s="162"/>
      <c r="C12" s="197" t="s">
        <v>57</v>
      </c>
      <c r="D12" s="162"/>
    </row>
    <row r="13" spans="1:4" s="101" customFormat="1" ht="25.5" customHeight="1">
      <c r="A13" s="197"/>
      <c r="B13" s="199"/>
      <c r="C13" s="198"/>
      <c r="D13" s="162"/>
    </row>
    <row r="14" spans="1:4" ht="25.5" customHeight="1">
      <c r="A14" s="200" t="s">
        <v>58</v>
      </c>
      <c r="B14" s="201">
        <f>B5+B6+B7+B8+B9+B10</f>
        <v>52468</v>
      </c>
      <c r="C14" s="202" t="s">
        <v>59</v>
      </c>
      <c r="D14" s="201">
        <f>D5+D6+D7+D8+D9+D10+D12</f>
        <v>52468</v>
      </c>
    </row>
    <row r="15" spans="1:4" ht="15">
      <c r="A15" s="203"/>
      <c r="B15" s="203"/>
      <c r="C15" s="203"/>
      <c r="D15" s="203"/>
    </row>
    <row r="16" spans="1:4" ht="15">
      <c r="A16" s="203"/>
      <c r="B16" s="203"/>
      <c r="C16" s="203"/>
      <c r="D16" s="203"/>
    </row>
    <row r="17" spans="1:4" ht="15">
      <c r="A17" s="203"/>
      <c r="B17" s="203"/>
      <c r="C17" s="203"/>
      <c r="D17" s="204"/>
    </row>
    <row r="18" spans="1:4" ht="15">
      <c r="A18" s="203"/>
      <c r="B18" s="203"/>
      <c r="C18" s="203"/>
      <c r="D18" s="203"/>
    </row>
    <row r="19" spans="1:4" ht="15">
      <c r="A19" s="203"/>
      <c r="B19" s="203"/>
      <c r="C19" s="203"/>
      <c r="D19" s="203"/>
    </row>
    <row r="20" spans="1:4" ht="15">
      <c r="A20" s="203"/>
      <c r="B20" s="203"/>
      <c r="C20" s="203"/>
      <c r="D20" s="203"/>
    </row>
    <row r="21" spans="1:4" ht="15">
      <c r="A21" s="203"/>
      <c r="B21" s="203"/>
      <c r="C21" s="203"/>
      <c r="D21" s="203"/>
    </row>
    <row r="22" spans="1:4" ht="15">
      <c r="A22" s="203"/>
      <c r="B22" s="203"/>
      <c r="C22" s="203"/>
      <c r="D22" s="203"/>
    </row>
    <row r="23" spans="1:4" ht="15">
      <c r="A23" s="203"/>
      <c r="B23" s="203"/>
      <c r="C23" s="203"/>
      <c r="D23" s="203"/>
    </row>
    <row r="24" spans="1:4" ht="15">
      <c r="A24" s="203"/>
      <c r="B24" s="203"/>
      <c r="C24" s="203"/>
      <c r="D24" s="203"/>
    </row>
    <row r="25" spans="1:4" ht="15">
      <c r="A25" s="203"/>
      <c r="B25" s="203"/>
      <c r="C25" s="203"/>
      <c r="D25" s="203"/>
    </row>
    <row r="26" spans="1:4" ht="15">
      <c r="A26" s="203"/>
      <c r="B26" s="203"/>
      <c r="C26" s="203"/>
      <c r="D26" s="203"/>
    </row>
    <row r="27" spans="1:4" ht="15">
      <c r="A27" s="203"/>
      <c r="B27" s="203"/>
      <c r="C27" s="203"/>
      <c r="D27" s="203"/>
    </row>
    <row r="28" spans="1:4" ht="15">
      <c r="A28" s="203"/>
      <c r="B28" s="203"/>
      <c r="C28" s="203"/>
      <c r="D28" s="203"/>
    </row>
    <row r="29" spans="1:4" ht="15">
      <c r="A29" s="203"/>
      <c r="B29" s="203"/>
      <c r="C29" s="203"/>
      <c r="D29" s="203"/>
    </row>
    <row r="30" spans="1:4" ht="15">
      <c r="A30" s="203"/>
      <c r="B30" s="203"/>
      <c r="C30" s="203"/>
      <c r="D30" s="203"/>
    </row>
    <row r="31" spans="1:4" ht="15">
      <c r="A31" s="203"/>
      <c r="B31" s="203"/>
      <c r="C31" s="203"/>
      <c r="D31" s="203"/>
    </row>
    <row r="32" spans="1:4" ht="15">
      <c r="A32" s="203"/>
      <c r="B32" s="203"/>
      <c r="C32" s="203"/>
      <c r="D32" s="203"/>
    </row>
    <row r="33" spans="1:4" ht="15">
      <c r="A33" s="203"/>
      <c r="B33" s="203"/>
      <c r="C33" s="203"/>
      <c r="D33" s="203"/>
    </row>
    <row r="34" spans="1:4" ht="15">
      <c r="A34" s="203"/>
      <c r="B34" s="203"/>
      <c r="C34" s="203"/>
      <c r="D34" s="203"/>
    </row>
    <row r="35" spans="1:4" ht="15">
      <c r="A35" s="203"/>
      <c r="B35" s="203"/>
      <c r="C35" s="203"/>
      <c r="D35" s="203"/>
    </row>
    <row r="36" spans="1:4" ht="15">
      <c r="A36" s="203"/>
      <c r="B36" s="203"/>
      <c r="C36" s="203"/>
      <c r="D36" s="203"/>
    </row>
    <row r="37" spans="1:4" ht="15">
      <c r="A37" s="203"/>
      <c r="B37" s="203"/>
      <c r="C37" s="203"/>
      <c r="D37" s="203"/>
    </row>
    <row r="38" spans="1:4" ht="15">
      <c r="A38" s="203"/>
      <c r="B38" s="203"/>
      <c r="C38" s="203"/>
      <c r="D38" s="203"/>
    </row>
    <row r="39" spans="1:4" ht="15">
      <c r="A39" s="203"/>
      <c r="B39" s="203"/>
      <c r="C39" s="203"/>
      <c r="D39" s="203"/>
    </row>
    <row r="40" spans="1:4" ht="15">
      <c r="A40" s="203"/>
      <c r="B40" s="203"/>
      <c r="C40" s="203"/>
      <c r="D40" s="203"/>
    </row>
    <row r="41" spans="1:4" ht="15">
      <c r="A41" s="203"/>
      <c r="B41" s="203"/>
      <c r="C41" s="203"/>
      <c r="D41" s="203"/>
    </row>
    <row r="42" spans="1:4" ht="15">
      <c r="A42" s="203"/>
      <c r="B42" s="203"/>
      <c r="C42" s="203"/>
      <c r="D42" s="203"/>
    </row>
    <row r="43" spans="1:4" ht="15">
      <c r="A43" s="203"/>
      <c r="B43" s="203"/>
      <c r="C43" s="203"/>
      <c r="D43" s="203"/>
    </row>
    <row r="44" spans="1:4" ht="15">
      <c r="A44" s="203"/>
      <c r="B44" s="203"/>
      <c r="C44" s="203"/>
      <c r="D44" s="203"/>
    </row>
    <row r="45" spans="1:4" ht="15">
      <c r="A45" s="203"/>
      <c r="B45" s="203"/>
      <c r="C45" s="203"/>
      <c r="D45" s="203"/>
    </row>
    <row r="46" spans="1:4" ht="15">
      <c r="A46" s="203"/>
      <c r="B46" s="203"/>
      <c r="C46" s="203"/>
      <c r="D46" s="203"/>
    </row>
  </sheetData>
  <sheetProtection/>
  <mergeCells count="1">
    <mergeCell ref="A2:D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D39"/>
  <sheetViews>
    <sheetView zoomScaleSheetLayoutView="100" workbookViewId="0" topLeftCell="A1">
      <selection activeCell="A2" sqref="A2:D2"/>
    </sheetView>
  </sheetViews>
  <sheetFormatPr defaultColWidth="9.00390625" defaultRowHeight="19.5" customHeight="1"/>
  <cols>
    <col min="1" max="1" width="42.625" style="182" customWidth="1"/>
    <col min="2" max="2" width="12.00390625" style="184" customWidth="1"/>
    <col min="3" max="3" width="11.875" style="184" customWidth="1"/>
    <col min="4" max="4" width="13.875" style="182" customWidth="1"/>
    <col min="5" max="252" width="9.00390625" style="182" customWidth="1"/>
    <col min="253" max="16384" width="9.00390625" style="185" customWidth="1"/>
  </cols>
  <sheetData>
    <row r="1" spans="1:3" s="182" customFormat="1" ht="19.5" customHeight="1">
      <c r="A1" s="186" t="s">
        <v>1217</v>
      </c>
      <c r="B1" s="184"/>
      <c r="C1" s="184"/>
    </row>
    <row r="2" spans="1:4" s="182" customFormat="1" ht="40.5" customHeight="1">
      <c r="A2" s="88" t="s">
        <v>1218</v>
      </c>
      <c r="B2" s="88"/>
      <c r="C2" s="88"/>
      <c r="D2" s="88"/>
    </row>
    <row r="3" spans="1:4" s="182" customFormat="1" ht="19.5" customHeight="1">
      <c r="A3" s="186"/>
      <c r="B3" s="184"/>
      <c r="C3" s="184"/>
      <c r="D3" s="187" t="s">
        <v>1131</v>
      </c>
    </row>
    <row r="4" spans="1:4" s="182" customFormat="1" ht="45" customHeight="1">
      <c r="A4" s="90" t="s">
        <v>62</v>
      </c>
      <c r="B4" s="9" t="s">
        <v>63</v>
      </c>
      <c r="C4" s="90" t="s">
        <v>64</v>
      </c>
      <c r="D4" s="9" t="s">
        <v>65</v>
      </c>
    </row>
    <row r="5" spans="1:4" s="183" customFormat="1" ht="19.5" customHeight="1">
      <c r="A5" s="30" t="s">
        <v>1219</v>
      </c>
      <c r="B5" s="95"/>
      <c r="C5" s="95"/>
      <c r="D5" s="34">
        <f aca="true" t="shared" si="0" ref="D5:D21">IF(B5=0,"",ROUND(C5/B5*100,1))</f>
      </c>
    </row>
    <row r="6" spans="1:4" s="183" customFormat="1" ht="19.5" customHeight="1">
      <c r="A6" s="30" t="s">
        <v>1220</v>
      </c>
      <c r="B6" s="95"/>
      <c r="C6" s="95"/>
      <c r="D6" s="34">
        <f t="shared" si="0"/>
      </c>
    </row>
    <row r="7" spans="1:4" s="183" customFormat="1" ht="19.5" customHeight="1">
      <c r="A7" s="30" t="s">
        <v>1221</v>
      </c>
      <c r="B7" s="95"/>
      <c r="C7" s="95"/>
      <c r="D7" s="34">
        <f t="shared" si="0"/>
      </c>
    </row>
    <row r="8" spans="1:4" s="183" customFormat="1" ht="19.5" customHeight="1">
      <c r="A8" s="30" t="s">
        <v>1222</v>
      </c>
      <c r="B8" s="95"/>
      <c r="C8" s="95"/>
      <c r="D8" s="34">
        <f t="shared" si="0"/>
      </c>
    </row>
    <row r="9" spans="1:4" s="183" customFormat="1" ht="19.5" customHeight="1">
      <c r="A9" s="30" t="s">
        <v>1223</v>
      </c>
      <c r="B9" s="95">
        <v>1189</v>
      </c>
      <c r="C9" s="95">
        <v>1000</v>
      </c>
      <c r="D9" s="34">
        <f t="shared" si="0"/>
        <v>84.1</v>
      </c>
    </row>
    <row r="10" spans="1:4" s="183" customFormat="1" ht="19.5" customHeight="1">
      <c r="A10" s="30" t="s">
        <v>1224</v>
      </c>
      <c r="B10" s="95">
        <v>400</v>
      </c>
      <c r="C10" s="95">
        <v>350</v>
      </c>
      <c r="D10" s="34">
        <f t="shared" si="0"/>
        <v>87.5</v>
      </c>
    </row>
    <row r="11" spans="1:4" s="183" customFormat="1" ht="19.5" customHeight="1">
      <c r="A11" s="30" t="s">
        <v>1225</v>
      </c>
      <c r="B11" s="95">
        <v>90664</v>
      </c>
      <c r="C11" s="95">
        <v>48250</v>
      </c>
      <c r="D11" s="34">
        <f t="shared" si="0"/>
        <v>53.2</v>
      </c>
    </row>
    <row r="12" spans="1:4" s="183" customFormat="1" ht="19.5" customHeight="1">
      <c r="A12" s="30" t="s">
        <v>1226</v>
      </c>
      <c r="B12" s="95"/>
      <c r="C12" s="95"/>
      <c r="D12" s="34">
        <f t="shared" si="0"/>
      </c>
    </row>
    <row r="13" spans="1:4" s="183" customFormat="1" ht="19.5" customHeight="1">
      <c r="A13" s="30" t="s">
        <v>1227</v>
      </c>
      <c r="B13" s="95"/>
      <c r="C13" s="95"/>
      <c r="D13" s="34">
        <f t="shared" si="0"/>
      </c>
    </row>
    <row r="14" spans="1:4" s="183" customFormat="1" ht="19.5" customHeight="1">
      <c r="A14" s="30" t="s">
        <v>1228</v>
      </c>
      <c r="B14" s="95">
        <v>1989</v>
      </c>
      <c r="C14" s="95"/>
      <c r="D14" s="34">
        <f t="shared" si="0"/>
        <v>0</v>
      </c>
    </row>
    <row r="15" spans="1:4" s="183" customFormat="1" ht="19.5" customHeight="1">
      <c r="A15" s="30" t="s">
        <v>1229</v>
      </c>
      <c r="B15" s="95"/>
      <c r="C15" s="95"/>
      <c r="D15" s="34">
        <f t="shared" si="0"/>
      </c>
    </row>
    <row r="16" spans="1:4" s="183" customFormat="1" ht="19.5" customHeight="1">
      <c r="A16" s="30" t="s">
        <v>1230</v>
      </c>
      <c r="B16" s="95"/>
      <c r="C16" s="95"/>
      <c r="D16" s="34">
        <f t="shared" si="0"/>
      </c>
    </row>
    <row r="17" spans="1:4" s="183" customFormat="1" ht="19.5" customHeight="1">
      <c r="A17" s="30" t="s">
        <v>1231</v>
      </c>
      <c r="B17" s="95"/>
      <c r="C17" s="95"/>
      <c r="D17" s="34">
        <f t="shared" si="0"/>
      </c>
    </row>
    <row r="18" spans="1:4" s="183" customFormat="1" ht="19.5" customHeight="1">
      <c r="A18" s="30" t="s">
        <v>1232</v>
      </c>
      <c r="B18" s="95">
        <v>1050</v>
      </c>
      <c r="C18" s="95">
        <v>400</v>
      </c>
      <c r="D18" s="34">
        <f t="shared" si="0"/>
        <v>38.1</v>
      </c>
    </row>
    <row r="19" spans="1:4" s="183" customFormat="1" ht="19.5" customHeight="1">
      <c r="A19" s="30" t="s">
        <v>1233</v>
      </c>
      <c r="B19" s="95"/>
      <c r="C19" s="95"/>
      <c r="D19" s="34">
        <f t="shared" si="0"/>
      </c>
    </row>
    <row r="20" spans="1:4" s="183" customFormat="1" ht="19.5" customHeight="1">
      <c r="A20" s="30" t="s">
        <v>1234</v>
      </c>
      <c r="B20" s="95"/>
      <c r="C20" s="95"/>
      <c r="D20" s="34">
        <f t="shared" si="0"/>
      </c>
    </row>
    <row r="21" spans="1:4" s="183" customFormat="1" ht="19.5" customHeight="1">
      <c r="A21" s="30" t="s">
        <v>1235</v>
      </c>
      <c r="B21" s="95"/>
      <c r="C21" s="95"/>
      <c r="D21" s="34">
        <f t="shared" si="0"/>
      </c>
    </row>
    <row r="22" spans="1:4" s="182" customFormat="1" ht="19.5" customHeight="1">
      <c r="A22" s="174"/>
      <c r="B22" s="95"/>
      <c r="C22" s="95"/>
      <c r="D22" s="95"/>
    </row>
    <row r="23" spans="1:4" s="182" customFormat="1" ht="19.5" customHeight="1">
      <c r="A23" s="174"/>
      <c r="B23" s="95"/>
      <c r="C23" s="95"/>
      <c r="D23" s="95"/>
    </row>
    <row r="24" spans="1:4" s="182" customFormat="1" ht="19.5" customHeight="1">
      <c r="A24" s="174"/>
      <c r="B24" s="95"/>
      <c r="C24" s="95"/>
      <c r="D24" s="95"/>
    </row>
    <row r="25" spans="1:4" s="182" customFormat="1" ht="19.5" customHeight="1">
      <c r="A25" s="174"/>
      <c r="B25" s="95"/>
      <c r="C25" s="95"/>
      <c r="D25" s="95"/>
    </row>
    <row r="26" spans="1:4" s="182" customFormat="1" ht="19.5" customHeight="1">
      <c r="A26" s="174"/>
      <c r="B26" s="95"/>
      <c r="C26" s="95"/>
      <c r="D26" s="95"/>
    </row>
    <row r="27" spans="1:4" s="182" customFormat="1" ht="19.5" customHeight="1">
      <c r="A27" s="174"/>
      <c r="B27" s="95"/>
      <c r="C27" s="95"/>
      <c r="D27" s="95"/>
    </row>
    <row r="28" spans="1:4" s="182" customFormat="1" ht="19.5" customHeight="1">
      <c r="A28" s="174"/>
      <c r="B28" s="95"/>
      <c r="C28" s="95"/>
      <c r="D28" s="95"/>
    </row>
    <row r="29" spans="1:4" s="182" customFormat="1" ht="19.5" customHeight="1">
      <c r="A29" s="174"/>
      <c r="B29" s="95"/>
      <c r="C29" s="95"/>
      <c r="D29" s="95"/>
    </row>
    <row r="30" spans="1:4" s="182" customFormat="1" ht="19.5" customHeight="1">
      <c r="A30" s="174"/>
      <c r="B30" s="95"/>
      <c r="C30" s="95"/>
      <c r="D30" s="95"/>
    </row>
    <row r="31" spans="1:4" ht="19.5" customHeight="1">
      <c r="A31" s="181"/>
      <c r="B31" s="95"/>
      <c r="C31" s="95"/>
      <c r="D31" s="95"/>
    </row>
    <row r="32" spans="1:4" ht="19.5" customHeight="1">
      <c r="A32" s="181"/>
      <c r="B32" s="95"/>
      <c r="C32" s="95"/>
      <c r="D32" s="95"/>
    </row>
    <row r="33" spans="1:4" ht="19.5" customHeight="1">
      <c r="A33" s="181"/>
      <c r="B33" s="95"/>
      <c r="C33" s="95"/>
      <c r="D33" s="95"/>
    </row>
    <row r="34" spans="1:4" ht="19.5" customHeight="1">
      <c r="A34" s="181"/>
      <c r="B34" s="95"/>
      <c r="C34" s="95"/>
      <c r="D34" s="95"/>
    </row>
    <row r="35" spans="1:4" ht="19.5" customHeight="1">
      <c r="A35" s="181"/>
      <c r="B35" s="95"/>
      <c r="C35" s="95"/>
      <c r="D35" s="95"/>
    </row>
    <row r="36" spans="1:4" ht="19.5" customHeight="1">
      <c r="A36" s="181"/>
      <c r="B36" s="95"/>
      <c r="C36" s="95"/>
      <c r="D36" s="95"/>
    </row>
    <row r="37" spans="1:4" ht="19.5" customHeight="1">
      <c r="A37" s="181"/>
      <c r="B37" s="95"/>
      <c r="C37" s="95"/>
      <c r="D37" s="95"/>
    </row>
    <row r="38" spans="1:4" ht="19.5" customHeight="1">
      <c r="A38" s="181"/>
      <c r="B38" s="95"/>
      <c r="C38" s="95"/>
      <c r="D38" s="95"/>
    </row>
    <row r="39" spans="1:4" ht="19.5" customHeight="1">
      <c r="A39" s="181" t="s">
        <v>94</v>
      </c>
      <c r="B39" s="34">
        <f>SUM(B5:B21)</f>
        <v>95292</v>
      </c>
      <c r="C39" s="34">
        <f>SUM(C5:C21)</f>
        <v>50000</v>
      </c>
      <c r="D39" s="34">
        <f>IF(B39=0,"",ROUND(C39/B39*100,1))</f>
        <v>52.5</v>
      </c>
    </row>
  </sheetData>
  <sheetProtection/>
  <protectedRanges>
    <protectedRange sqref="B5:C21" name="区域1"/>
  </protectedRanges>
  <mergeCells count="1">
    <mergeCell ref="A2:D2"/>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D60"/>
  <sheetViews>
    <sheetView showGridLines="0" showZeros="0" workbookViewId="0" topLeftCell="A1">
      <selection activeCell="A1" sqref="A1:IV65536"/>
    </sheetView>
  </sheetViews>
  <sheetFormatPr defaultColWidth="9.00390625" defaultRowHeight="14.25"/>
  <cols>
    <col min="1" max="1" width="57.75390625" style="156" customWidth="1"/>
    <col min="2" max="2" width="12.875" style="169" customWidth="1"/>
    <col min="3" max="3" width="11.875" style="169" customWidth="1"/>
    <col min="4" max="4" width="13.75390625" style="170" customWidth="1"/>
    <col min="5" max="16384" width="9.00390625" style="156" customWidth="1"/>
  </cols>
  <sheetData>
    <row r="1" spans="1:4" s="156" customFormat="1" ht="15">
      <c r="A1" s="168" t="s">
        <v>1236</v>
      </c>
      <c r="B1" s="169"/>
      <c r="C1" s="169"/>
      <c r="D1" s="170" t="s">
        <v>0</v>
      </c>
    </row>
    <row r="2" spans="1:4" s="156" customFormat="1" ht="37.5" customHeight="1">
      <c r="A2" s="88" t="s">
        <v>1237</v>
      </c>
      <c r="B2" s="171"/>
      <c r="C2" s="171"/>
      <c r="D2" s="171"/>
    </row>
    <row r="3" spans="2:4" s="156" customFormat="1" ht="18" customHeight="1">
      <c r="B3" s="169"/>
      <c r="C3" s="169"/>
      <c r="D3" s="170" t="s">
        <v>34</v>
      </c>
    </row>
    <row r="4" spans="1:4" s="156" customFormat="1" ht="31.5" customHeight="1">
      <c r="A4" s="172" t="s">
        <v>62</v>
      </c>
      <c r="B4" s="173" t="s">
        <v>63</v>
      </c>
      <c r="C4" s="172" t="s">
        <v>64</v>
      </c>
      <c r="D4" s="173" t="s">
        <v>65</v>
      </c>
    </row>
    <row r="5" spans="1:4" s="156" customFormat="1" ht="35.25" customHeight="1">
      <c r="A5" s="30" t="s">
        <v>1238</v>
      </c>
      <c r="B5" s="160">
        <f>SUM(B6:B8)</f>
        <v>43</v>
      </c>
      <c r="C5" s="160">
        <f>SUM(C6:C8)</f>
        <v>0</v>
      </c>
      <c r="D5" s="160">
        <f aca="true" t="shared" si="0" ref="D5:D50">IF(B5=0,"",ROUND(C5/B5*100,1))</f>
        <v>0</v>
      </c>
    </row>
    <row r="6" spans="1:4" s="167" customFormat="1" ht="19.5" customHeight="1">
      <c r="A6" s="174" t="s">
        <v>1239</v>
      </c>
      <c r="B6" s="175"/>
      <c r="C6" s="175"/>
      <c r="D6" s="160">
        <f t="shared" si="0"/>
      </c>
    </row>
    <row r="7" spans="1:4" s="167" customFormat="1" ht="19.5" customHeight="1">
      <c r="A7" s="174" t="s">
        <v>1240</v>
      </c>
      <c r="B7" s="175">
        <v>7</v>
      </c>
      <c r="C7" s="175"/>
      <c r="D7" s="160">
        <f t="shared" si="0"/>
        <v>0</v>
      </c>
    </row>
    <row r="8" spans="1:4" s="167" customFormat="1" ht="19.5" customHeight="1">
      <c r="A8" s="174" t="s">
        <v>1241</v>
      </c>
      <c r="B8" s="175">
        <v>36</v>
      </c>
      <c r="C8" s="175"/>
      <c r="D8" s="160">
        <f t="shared" si="0"/>
        <v>0</v>
      </c>
    </row>
    <row r="9" spans="1:4" s="167" customFormat="1" ht="19.5" customHeight="1">
      <c r="A9" s="30" t="s">
        <v>1242</v>
      </c>
      <c r="B9" s="160">
        <f>SUM(B10:B12)</f>
        <v>7</v>
      </c>
      <c r="C9" s="160">
        <f>SUM(C10:C12)</f>
        <v>3</v>
      </c>
      <c r="D9" s="160">
        <f t="shared" si="0"/>
        <v>42.9</v>
      </c>
    </row>
    <row r="10" spans="1:4" s="167" customFormat="1" ht="19.5" customHeight="1">
      <c r="A10" s="174" t="s">
        <v>1243</v>
      </c>
      <c r="B10" s="175">
        <v>7</v>
      </c>
      <c r="C10" s="175">
        <v>3</v>
      </c>
      <c r="D10" s="160">
        <f t="shared" si="0"/>
        <v>42.9</v>
      </c>
    </row>
    <row r="11" spans="1:4" s="167" customFormat="1" ht="19.5" customHeight="1">
      <c r="A11" s="174" t="s">
        <v>1244</v>
      </c>
      <c r="B11" s="175"/>
      <c r="C11" s="175"/>
      <c r="D11" s="160">
        <f t="shared" si="0"/>
      </c>
    </row>
    <row r="12" spans="1:4" s="167" customFormat="1" ht="19.5" customHeight="1">
      <c r="A12" s="174" t="s">
        <v>1245</v>
      </c>
      <c r="B12" s="175"/>
      <c r="C12" s="175"/>
      <c r="D12" s="160">
        <f t="shared" si="0"/>
      </c>
    </row>
    <row r="13" spans="1:4" s="167" customFormat="1" ht="19.5" customHeight="1">
      <c r="A13" s="30" t="s">
        <v>1246</v>
      </c>
      <c r="B13" s="160">
        <f>SUM(B14:B15)</f>
        <v>0</v>
      </c>
      <c r="C13" s="160">
        <f>SUM(C14:C15)</f>
        <v>0</v>
      </c>
      <c r="D13" s="160">
        <f t="shared" si="0"/>
      </c>
    </row>
    <row r="14" spans="1:4" s="167" customFormat="1" ht="19.5" customHeight="1">
      <c r="A14" s="30" t="s">
        <v>1247</v>
      </c>
      <c r="B14" s="175"/>
      <c r="C14" s="175"/>
      <c r="D14" s="160">
        <f t="shared" si="0"/>
      </c>
    </row>
    <row r="15" spans="1:4" s="167" customFormat="1" ht="19.5" customHeight="1">
      <c r="A15" s="30" t="s">
        <v>1248</v>
      </c>
      <c r="B15" s="175"/>
      <c r="C15" s="175"/>
      <c r="D15" s="160">
        <f t="shared" si="0"/>
      </c>
    </row>
    <row r="16" spans="1:4" s="167" customFormat="1" ht="19.5" customHeight="1">
      <c r="A16" s="30" t="s">
        <v>1249</v>
      </c>
      <c r="B16" s="160">
        <f>SUM(B17:B25)</f>
        <v>85313</v>
      </c>
      <c r="C16" s="160">
        <f>SUM(C17:C25)</f>
        <v>46344</v>
      </c>
      <c r="D16" s="160">
        <f t="shared" si="0"/>
        <v>54.3</v>
      </c>
    </row>
    <row r="17" spans="1:4" s="167" customFormat="1" ht="19.5" customHeight="1">
      <c r="A17" s="30" t="s">
        <v>1250</v>
      </c>
      <c r="B17" s="175">
        <v>80685</v>
      </c>
      <c r="C17" s="175">
        <v>44594</v>
      </c>
      <c r="D17" s="160">
        <f t="shared" si="0"/>
        <v>55.3</v>
      </c>
    </row>
    <row r="18" spans="1:4" s="167" customFormat="1" ht="19.5" customHeight="1">
      <c r="A18" s="30" t="s">
        <v>1251</v>
      </c>
      <c r="B18" s="176">
        <v>1189</v>
      </c>
      <c r="C18" s="176">
        <v>1000</v>
      </c>
      <c r="D18" s="160">
        <f t="shared" si="0"/>
        <v>84.1</v>
      </c>
    </row>
    <row r="19" spans="1:4" s="167" customFormat="1" ht="19.5" customHeight="1">
      <c r="A19" s="30" t="s">
        <v>1252</v>
      </c>
      <c r="B19" s="175">
        <v>400</v>
      </c>
      <c r="C19" s="175">
        <v>350</v>
      </c>
      <c r="D19" s="160">
        <f t="shared" si="0"/>
        <v>87.5</v>
      </c>
    </row>
    <row r="20" spans="1:4" s="167" customFormat="1" ht="19.5" customHeight="1">
      <c r="A20" s="30" t="s">
        <v>1253</v>
      </c>
      <c r="B20" s="175">
        <v>1989</v>
      </c>
      <c r="C20" s="175"/>
      <c r="D20" s="160">
        <f t="shared" si="0"/>
        <v>0</v>
      </c>
    </row>
    <row r="21" spans="1:4" s="167" customFormat="1" ht="19.5" customHeight="1">
      <c r="A21" s="30" t="s">
        <v>1254</v>
      </c>
      <c r="B21" s="175">
        <v>1050</v>
      </c>
      <c r="C21" s="175">
        <v>400</v>
      </c>
      <c r="D21" s="160">
        <f t="shared" si="0"/>
        <v>38.1</v>
      </c>
    </row>
    <row r="22" spans="1:4" s="167" customFormat="1" ht="19.5" customHeight="1">
      <c r="A22" s="30" t="s">
        <v>1255</v>
      </c>
      <c r="B22" s="175"/>
      <c r="C22" s="175"/>
      <c r="D22" s="160">
        <f t="shared" si="0"/>
      </c>
    </row>
    <row r="23" spans="1:4" s="156" customFormat="1" ht="19.5" customHeight="1">
      <c r="A23" s="30" t="s">
        <v>1256</v>
      </c>
      <c r="B23" s="175"/>
      <c r="C23" s="175"/>
      <c r="D23" s="160">
        <f t="shared" si="0"/>
      </c>
    </row>
    <row r="24" spans="1:4" s="156" customFormat="1" ht="19.5" customHeight="1">
      <c r="A24" s="30" t="s">
        <v>1257</v>
      </c>
      <c r="B24" s="177"/>
      <c r="C24" s="177"/>
      <c r="D24" s="160">
        <f t="shared" si="0"/>
      </c>
    </row>
    <row r="25" spans="1:4" s="156" customFormat="1" ht="19.5" customHeight="1">
      <c r="A25" s="30" t="s">
        <v>1258</v>
      </c>
      <c r="B25" s="177"/>
      <c r="C25" s="177"/>
      <c r="D25" s="160">
        <f t="shared" si="0"/>
      </c>
    </row>
    <row r="26" spans="1:4" s="156" customFormat="1" ht="19.5" customHeight="1">
      <c r="A26" s="30" t="s">
        <v>1259</v>
      </c>
      <c r="B26" s="160">
        <f>SUM(B27:B31)</f>
        <v>0</v>
      </c>
      <c r="C26" s="160">
        <f>SUM(C27:C31)</f>
        <v>0</v>
      </c>
      <c r="D26" s="160">
        <f t="shared" si="0"/>
      </c>
    </row>
    <row r="27" spans="1:4" s="156" customFormat="1" ht="19.5" customHeight="1">
      <c r="A27" s="30" t="s">
        <v>1260</v>
      </c>
      <c r="B27" s="177"/>
      <c r="C27" s="177"/>
      <c r="D27" s="160">
        <f t="shared" si="0"/>
      </c>
    </row>
    <row r="28" spans="1:4" s="156" customFormat="1" ht="19.5" customHeight="1">
      <c r="A28" s="178" t="s">
        <v>1261</v>
      </c>
      <c r="B28" s="177"/>
      <c r="C28" s="177"/>
      <c r="D28" s="160">
        <f t="shared" si="0"/>
      </c>
    </row>
    <row r="29" spans="1:4" s="156" customFormat="1" ht="19.5" customHeight="1">
      <c r="A29" s="178" t="s">
        <v>1262</v>
      </c>
      <c r="B29" s="177"/>
      <c r="C29" s="177"/>
      <c r="D29" s="160">
        <f t="shared" si="0"/>
      </c>
    </row>
    <row r="30" spans="1:4" s="156" customFormat="1" ht="19.5" customHeight="1">
      <c r="A30" s="179" t="s">
        <v>1263</v>
      </c>
      <c r="B30" s="177"/>
      <c r="C30" s="177"/>
      <c r="D30" s="160">
        <f t="shared" si="0"/>
      </c>
    </row>
    <row r="31" spans="1:4" s="156" customFormat="1" ht="19.5" customHeight="1">
      <c r="A31" s="179" t="s">
        <v>1264</v>
      </c>
      <c r="B31" s="177"/>
      <c r="C31" s="177"/>
      <c r="D31" s="160">
        <f t="shared" si="0"/>
      </c>
    </row>
    <row r="32" spans="1:4" s="156" customFormat="1" ht="19.5" customHeight="1">
      <c r="A32" s="174" t="s">
        <v>1265</v>
      </c>
      <c r="B32" s="160">
        <f>SUM(B33:B42)</f>
        <v>4300</v>
      </c>
      <c r="C32" s="160">
        <f>SUM(C33:C42)</f>
        <v>0</v>
      </c>
      <c r="D32" s="160">
        <f t="shared" si="0"/>
        <v>0</v>
      </c>
    </row>
    <row r="33" spans="1:4" s="156" customFormat="1" ht="19.5" customHeight="1">
      <c r="A33" s="178" t="s">
        <v>1266</v>
      </c>
      <c r="B33" s="177"/>
      <c r="C33" s="177"/>
      <c r="D33" s="160">
        <f t="shared" si="0"/>
      </c>
    </row>
    <row r="34" spans="1:4" s="156" customFormat="1" ht="19.5" customHeight="1">
      <c r="A34" s="178" t="s">
        <v>1267</v>
      </c>
      <c r="B34" s="177">
        <v>4300</v>
      </c>
      <c r="C34" s="177"/>
      <c r="D34" s="160">
        <f t="shared" si="0"/>
        <v>0</v>
      </c>
    </row>
    <row r="35" spans="1:4" s="156" customFormat="1" ht="19.5" customHeight="1">
      <c r="A35" s="178" t="s">
        <v>1268</v>
      </c>
      <c r="B35" s="177"/>
      <c r="C35" s="177"/>
      <c r="D35" s="160">
        <f t="shared" si="0"/>
      </c>
    </row>
    <row r="36" spans="1:4" s="156" customFormat="1" ht="19.5" customHeight="1">
      <c r="A36" s="178" t="s">
        <v>1269</v>
      </c>
      <c r="B36" s="177"/>
      <c r="C36" s="177"/>
      <c r="D36" s="160">
        <f t="shared" si="0"/>
      </c>
    </row>
    <row r="37" spans="1:4" s="168" customFormat="1" ht="19.5" customHeight="1">
      <c r="A37" s="178" t="s">
        <v>1270</v>
      </c>
      <c r="B37" s="177"/>
      <c r="C37" s="177"/>
      <c r="D37" s="160">
        <f t="shared" si="0"/>
      </c>
    </row>
    <row r="38" spans="1:4" s="156" customFormat="1" ht="19.5" customHeight="1">
      <c r="A38" s="178" t="s">
        <v>1271</v>
      </c>
      <c r="B38" s="177"/>
      <c r="C38" s="177"/>
      <c r="D38" s="160">
        <f t="shared" si="0"/>
      </c>
    </row>
    <row r="39" spans="1:4" s="156" customFormat="1" ht="19.5" customHeight="1">
      <c r="A39" s="178" t="s">
        <v>1272</v>
      </c>
      <c r="B39" s="177"/>
      <c r="C39" s="177"/>
      <c r="D39" s="160">
        <f t="shared" si="0"/>
      </c>
    </row>
    <row r="40" spans="1:4" s="156" customFormat="1" ht="19.5" customHeight="1">
      <c r="A40" s="178" t="s">
        <v>1273</v>
      </c>
      <c r="B40" s="177"/>
      <c r="C40" s="177"/>
      <c r="D40" s="160">
        <f t="shared" si="0"/>
      </c>
    </row>
    <row r="41" spans="1:4" s="156" customFormat="1" ht="19.5" customHeight="1">
      <c r="A41" s="178" t="s">
        <v>1274</v>
      </c>
      <c r="B41" s="177"/>
      <c r="C41" s="177"/>
      <c r="D41" s="160">
        <f t="shared" si="0"/>
      </c>
    </row>
    <row r="42" spans="1:4" s="156" customFormat="1" ht="19.5" customHeight="1">
      <c r="A42" s="178" t="s">
        <v>1275</v>
      </c>
      <c r="B42" s="177"/>
      <c r="C42" s="177"/>
      <c r="D42" s="160">
        <f t="shared" si="0"/>
      </c>
    </row>
    <row r="43" spans="1:4" s="156" customFormat="1" ht="19.5" customHeight="1">
      <c r="A43" s="174" t="s">
        <v>1276</v>
      </c>
      <c r="B43" s="160">
        <f>SUM(B44)</f>
        <v>0</v>
      </c>
      <c r="C43" s="160">
        <f>SUM(C44)</f>
        <v>0</v>
      </c>
      <c r="D43" s="160">
        <f t="shared" si="0"/>
      </c>
    </row>
    <row r="44" spans="1:4" s="156" customFormat="1" ht="19.5" customHeight="1">
      <c r="A44" s="178" t="s">
        <v>1277</v>
      </c>
      <c r="B44" s="177"/>
      <c r="C44" s="177"/>
      <c r="D44" s="160">
        <f t="shared" si="0"/>
      </c>
    </row>
    <row r="45" spans="1:4" s="156" customFormat="1" ht="19.5" customHeight="1">
      <c r="A45" s="174" t="s">
        <v>1278</v>
      </c>
      <c r="B45" s="160">
        <f>SUM(B46:B48)</f>
        <v>2233</v>
      </c>
      <c r="C45" s="160">
        <f>SUM(C46:C48)</f>
        <v>2465</v>
      </c>
      <c r="D45" s="160">
        <f t="shared" si="0"/>
        <v>110.4</v>
      </c>
    </row>
    <row r="46" spans="1:4" s="156" customFormat="1" ht="19.5" customHeight="1">
      <c r="A46" s="178" t="s">
        <v>1279</v>
      </c>
      <c r="B46" s="177"/>
      <c r="C46" s="177"/>
      <c r="D46" s="160">
        <f t="shared" si="0"/>
      </c>
    </row>
    <row r="47" spans="1:4" s="156" customFormat="1" ht="19.5" customHeight="1">
      <c r="A47" s="178" t="s">
        <v>1280</v>
      </c>
      <c r="B47" s="177"/>
      <c r="C47" s="177"/>
      <c r="D47" s="160">
        <f t="shared" si="0"/>
      </c>
    </row>
    <row r="48" spans="1:4" s="156" customFormat="1" ht="19.5" customHeight="1">
      <c r="A48" s="178" t="s">
        <v>1281</v>
      </c>
      <c r="B48" s="180">
        <v>2233</v>
      </c>
      <c r="C48" s="177">
        <v>2465</v>
      </c>
      <c r="D48" s="160">
        <f t="shared" si="0"/>
        <v>110.4</v>
      </c>
    </row>
    <row r="49" spans="1:4" s="156" customFormat="1" ht="19.5" customHeight="1">
      <c r="A49" s="174" t="s">
        <v>1282</v>
      </c>
      <c r="B49" s="177">
        <v>1146</v>
      </c>
      <c r="C49" s="177">
        <v>1596</v>
      </c>
      <c r="D49" s="160">
        <f t="shared" si="0"/>
        <v>139.3</v>
      </c>
    </row>
    <row r="50" spans="1:4" s="156" customFormat="1" ht="19.5" customHeight="1">
      <c r="A50" s="174" t="s">
        <v>1283</v>
      </c>
      <c r="B50" s="177"/>
      <c r="C50" s="177"/>
      <c r="D50" s="160">
        <f t="shared" si="0"/>
      </c>
    </row>
    <row r="51" spans="1:4" s="156" customFormat="1" ht="19.5" customHeight="1">
      <c r="A51" s="174"/>
      <c r="B51" s="176"/>
      <c r="C51" s="177"/>
      <c r="D51" s="160"/>
    </row>
    <row r="52" spans="1:4" s="156" customFormat="1" ht="19.5" customHeight="1">
      <c r="A52" s="174"/>
      <c r="B52" s="180"/>
      <c r="C52" s="177"/>
      <c r="D52" s="160"/>
    </row>
    <row r="53" spans="1:4" s="156" customFormat="1" ht="19.5" customHeight="1">
      <c r="A53" s="174"/>
      <c r="B53" s="177"/>
      <c r="C53" s="177"/>
      <c r="D53" s="160"/>
    </row>
    <row r="54" spans="1:4" s="156" customFormat="1" ht="19.5" customHeight="1">
      <c r="A54" s="174"/>
      <c r="B54" s="177"/>
      <c r="C54" s="177"/>
      <c r="D54" s="160"/>
    </row>
    <row r="55" spans="1:4" s="156" customFormat="1" ht="19.5" customHeight="1">
      <c r="A55" s="174"/>
      <c r="B55" s="177"/>
      <c r="C55" s="177"/>
      <c r="D55" s="160"/>
    </row>
    <row r="56" spans="1:4" s="156" customFormat="1" ht="19.5" customHeight="1">
      <c r="A56" s="174"/>
      <c r="B56" s="177"/>
      <c r="C56" s="177"/>
      <c r="D56" s="177"/>
    </row>
    <row r="57" spans="1:4" s="156" customFormat="1" ht="19.5" customHeight="1">
      <c r="A57" s="174"/>
      <c r="B57" s="177"/>
      <c r="C57" s="177"/>
      <c r="D57" s="177"/>
    </row>
    <row r="58" spans="1:4" s="156" customFormat="1" ht="19.5" customHeight="1">
      <c r="A58" s="174"/>
      <c r="B58" s="177"/>
      <c r="C58" s="177"/>
      <c r="D58" s="177"/>
    </row>
    <row r="59" spans="1:4" s="156" customFormat="1" ht="19.5" customHeight="1">
      <c r="A59" s="181"/>
      <c r="B59" s="177"/>
      <c r="C59" s="177"/>
      <c r="D59" s="177"/>
    </row>
    <row r="60" spans="1:4" s="156" customFormat="1" ht="19.5" customHeight="1">
      <c r="A60" s="181" t="s">
        <v>1107</v>
      </c>
      <c r="B60" s="160">
        <f>SUM(B5,B9,B13,B16,B26,B32,B43,B45,B49:B50)</f>
        <v>93042</v>
      </c>
      <c r="C60" s="160">
        <f>SUM(C5,C9,C13,C16,C26,C32,C43,C45,C49:C50)</f>
        <v>50408</v>
      </c>
      <c r="D60" s="160">
        <f>IF(B60=0,"",ROUND(C60/B60*100,1))</f>
        <v>54.2</v>
      </c>
    </row>
  </sheetData>
  <sheetProtection/>
  <protectedRanges>
    <protectedRange sqref="A55:A56" name="区域3"/>
    <protectedRange sqref="B7:C7 B9:C9 B10:C10 B12:C13 B15:C20 B22:C25 B27:C32 B34:C36 B40:C44 B49:C54" name="区域2"/>
  </protectedRanges>
  <mergeCells count="1">
    <mergeCell ref="A2:D2"/>
  </mergeCells>
  <printOptions horizontalCentered="1"/>
  <pageMargins left="0.47" right="0.47" top="0.59" bottom="0.47" header="0.31" footer="0.31"/>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D60"/>
  <sheetViews>
    <sheetView zoomScaleSheetLayoutView="100" workbookViewId="0" topLeftCell="A1">
      <selection activeCell="A2" sqref="A2:D2"/>
    </sheetView>
  </sheetViews>
  <sheetFormatPr defaultColWidth="9.00390625" defaultRowHeight="14.25"/>
  <cols>
    <col min="1" max="1" width="57.75390625" style="156" customWidth="1"/>
    <col min="2" max="2" width="12.875" style="169" customWidth="1"/>
    <col min="3" max="3" width="11.875" style="169" customWidth="1"/>
    <col min="4" max="4" width="13.75390625" style="170" customWidth="1"/>
    <col min="5" max="16384" width="9.00390625" style="156" customWidth="1"/>
  </cols>
  <sheetData>
    <row r="1" spans="1:4" s="156" customFormat="1" ht="15">
      <c r="A1" s="168" t="s">
        <v>1284</v>
      </c>
      <c r="B1" s="169"/>
      <c r="C1" s="169"/>
      <c r="D1" s="170" t="s">
        <v>0</v>
      </c>
    </row>
    <row r="2" spans="1:4" s="156" customFormat="1" ht="37.5" customHeight="1">
      <c r="A2" s="88" t="s">
        <v>1285</v>
      </c>
      <c r="B2" s="171"/>
      <c r="C2" s="171"/>
      <c r="D2" s="171"/>
    </row>
    <row r="3" spans="2:4" s="156" customFormat="1" ht="18" customHeight="1">
      <c r="B3" s="169"/>
      <c r="C3" s="169"/>
      <c r="D3" s="170" t="s">
        <v>34</v>
      </c>
    </row>
    <row r="4" spans="1:4" s="156" customFormat="1" ht="31.5" customHeight="1">
      <c r="A4" s="172" t="s">
        <v>62</v>
      </c>
      <c r="B4" s="173" t="s">
        <v>63</v>
      </c>
      <c r="C4" s="172" t="s">
        <v>64</v>
      </c>
      <c r="D4" s="173" t="s">
        <v>65</v>
      </c>
    </row>
    <row r="5" spans="1:4" s="156" customFormat="1" ht="35.25" customHeight="1">
      <c r="A5" s="30" t="s">
        <v>1238</v>
      </c>
      <c r="B5" s="160">
        <f>SUM(B6:B8)</f>
        <v>43</v>
      </c>
      <c r="C5" s="160">
        <f>SUM(C6:C8)</f>
        <v>0</v>
      </c>
      <c r="D5" s="160">
        <f aca="true" t="shared" si="0" ref="D5:D50">IF(B5=0,"",ROUND(C5/B5*100,1))</f>
        <v>0</v>
      </c>
    </row>
    <row r="6" spans="1:4" s="167" customFormat="1" ht="19.5" customHeight="1">
      <c r="A6" s="174" t="s">
        <v>1239</v>
      </c>
      <c r="B6" s="175"/>
      <c r="C6" s="175"/>
      <c r="D6" s="160">
        <f t="shared" si="0"/>
      </c>
    </row>
    <row r="7" spans="1:4" s="167" customFormat="1" ht="19.5" customHeight="1">
      <c r="A7" s="174" t="s">
        <v>1240</v>
      </c>
      <c r="B7" s="175">
        <v>7</v>
      </c>
      <c r="C7" s="175"/>
      <c r="D7" s="160">
        <f t="shared" si="0"/>
        <v>0</v>
      </c>
    </row>
    <row r="8" spans="1:4" s="167" customFormat="1" ht="19.5" customHeight="1">
      <c r="A8" s="174" t="s">
        <v>1241</v>
      </c>
      <c r="B8" s="175">
        <v>36</v>
      </c>
      <c r="C8" s="175"/>
      <c r="D8" s="160">
        <f t="shared" si="0"/>
        <v>0</v>
      </c>
    </row>
    <row r="9" spans="1:4" s="167" customFormat="1" ht="19.5" customHeight="1">
      <c r="A9" s="30" t="s">
        <v>1242</v>
      </c>
      <c r="B9" s="160">
        <f>SUM(B10:B12)</f>
        <v>7</v>
      </c>
      <c r="C9" s="160">
        <f>SUM(C10:C12)</f>
        <v>3</v>
      </c>
      <c r="D9" s="160">
        <f t="shared" si="0"/>
        <v>42.9</v>
      </c>
    </row>
    <row r="10" spans="1:4" s="167" customFormat="1" ht="19.5" customHeight="1">
      <c r="A10" s="174" t="s">
        <v>1243</v>
      </c>
      <c r="B10" s="175">
        <v>7</v>
      </c>
      <c r="C10" s="175">
        <v>3</v>
      </c>
      <c r="D10" s="160">
        <f t="shared" si="0"/>
        <v>42.9</v>
      </c>
    </row>
    <row r="11" spans="1:4" s="167" customFormat="1" ht="19.5" customHeight="1">
      <c r="A11" s="174" t="s">
        <v>1244</v>
      </c>
      <c r="B11" s="175"/>
      <c r="C11" s="175"/>
      <c r="D11" s="160">
        <f t="shared" si="0"/>
      </c>
    </row>
    <row r="12" spans="1:4" s="167" customFormat="1" ht="19.5" customHeight="1">
      <c r="A12" s="174" t="s">
        <v>1245</v>
      </c>
      <c r="B12" s="175"/>
      <c r="C12" s="175"/>
      <c r="D12" s="160">
        <f t="shared" si="0"/>
      </c>
    </row>
    <row r="13" spans="1:4" s="167" customFormat="1" ht="19.5" customHeight="1">
      <c r="A13" s="30" t="s">
        <v>1246</v>
      </c>
      <c r="B13" s="160">
        <f>SUM(B14:B15)</f>
        <v>0</v>
      </c>
      <c r="C13" s="160">
        <f>SUM(C14:C15)</f>
        <v>0</v>
      </c>
      <c r="D13" s="160">
        <f t="shared" si="0"/>
      </c>
    </row>
    <row r="14" spans="1:4" s="167" customFormat="1" ht="19.5" customHeight="1">
      <c r="A14" s="30" t="s">
        <v>1247</v>
      </c>
      <c r="B14" s="175"/>
      <c r="C14" s="175"/>
      <c r="D14" s="160">
        <f t="shared" si="0"/>
      </c>
    </row>
    <row r="15" spans="1:4" s="167" customFormat="1" ht="19.5" customHeight="1">
      <c r="A15" s="30" t="s">
        <v>1248</v>
      </c>
      <c r="B15" s="175"/>
      <c r="C15" s="175"/>
      <c r="D15" s="160">
        <f t="shared" si="0"/>
      </c>
    </row>
    <row r="16" spans="1:4" s="167" customFormat="1" ht="19.5" customHeight="1">
      <c r="A16" s="30" t="s">
        <v>1249</v>
      </c>
      <c r="B16" s="160">
        <f>SUM(B17:B25)</f>
        <v>85313</v>
      </c>
      <c r="C16" s="160">
        <f>SUM(C17:C25)</f>
        <v>46344</v>
      </c>
      <c r="D16" s="160">
        <f t="shared" si="0"/>
        <v>54.3</v>
      </c>
    </row>
    <row r="17" spans="1:4" s="167" customFormat="1" ht="19.5" customHeight="1">
      <c r="A17" s="30" t="s">
        <v>1250</v>
      </c>
      <c r="B17" s="175">
        <v>80685</v>
      </c>
      <c r="C17" s="175">
        <v>44594</v>
      </c>
      <c r="D17" s="160">
        <f t="shared" si="0"/>
        <v>55.3</v>
      </c>
    </row>
    <row r="18" spans="1:4" s="167" customFormat="1" ht="19.5" customHeight="1">
      <c r="A18" s="30" t="s">
        <v>1251</v>
      </c>
      <c r="B18" s="176">
        <v>1189</v>
      </c>
      <c r="C18" s="176">
        <v>1000</v>
      </c>
      <c r="D18" s="160">
        <f t="shared" si="0"/>
        <v>84.1</v>
      </c>
    </row>
    <row r="19" spans="1:4" s="167" customFormat="1" ht="19.5" customHeight="1">
      <c r="A19" s="30" t="s">
        <v>1252</v>
      </c>
      <c r="B19" s="175">
        <v>400</v>
      </c>
      <c r="C19" s="175">
        <v>350</v>
      </c>
      <c r="D19" s="160">
        <f t="shared" si="0"/>
        <v>87.5</v>
      </c>
    </row>
    <row r="20" spans="1:4" s="167" customFormat="1" ht="19.5" customHeight="1">
      <c r="A20" s="30" t="s">
        <v>1253</v>
      </c>
      <c r="B20" s="175">
        <v>1989</v>
      </c>
      <c r="C20" s="175"/>
      <c r="D20" s="160">
        <f t="shared" si="0"/>
        <v>0</v>
      </c>
    </row>
    <row r="21" spans="1:4" s="167" customFormat="1" ht="19.5" customHeight="1">
      <c r="A21" s="30" t="s">
        <v>1254</v>
      </c>
      <c r="B21" s="175">
        <v>1050</v>
      </c>
      <c r="C21" s="175">
        <v>400</v>
      </c>
      <c r="D21" s="160">
        <f t="shared" si="0"/>
        <v>38.1</v>
      </c>
    </row>
    <row r="22" spans="1:4" s="167" customFormat="1" ht="19.5" customHeight="1">
      <c r="A22" s="30" t="s">
        <v>1255</v>
      </c>
      <c r="B22" s="175"/>
      <c r="C22" s="175"/>
      <c r="D22" s="160">
        <f t="shared" si="0"/>
      </c>
    </row>
    <row r="23" spans="1:4" s="156" customFormat="1" ht="19.5" customHeight="1">
      <c r="A23" s="30" t="s">
        <v>1256</v>
      </c>
      <c r="B23" s="175"/>
      <c r="C23" s="175"/>
      <c r="D23" s="160">
        <f t="shared" si="0"/>
      </c>
    </row>
    <row r="24" spans="1:4" s="156" customFormat="1" ht="19.5" customHeight="1">
      <c r="A24" s="30" t="s">
        <v>1257</v>
      </c>
      <c r="B24" s="177"/>
      <c r="C24" s="177"/>
      <c r="D24" s="160">
        <f t="shared" si="0"/>
      </c>
    </row>
    <row r="25" spans="1:4" s="156" customFormat="1" ht="19.5" customHeight="1">
      <c r="A25" s="30" t="s">
        <v>1258</v>
      </c>
      <c r="B25" s="177"/>
      <c r="C25" s="177"/>
      <c r="D25" s="160">
        <f t="shared" si="0"/>
      </c>
    </row>
    <row r="26" spans="1:4" s="156" customFormat="1" ht="19.5" customHeight="1">
      <c r="A26" s="30" t="s">
        <v>1259</v>
      </c>
      <c r="B26" s="160">
        <f>SUM(B27:B31)</f>
        <v>0</v>
      </c>
      <c r="C26" s="160">
        <f>SUM(C27:C31)</f>
        <v>0</v>
      </c>
      <c r="D26" s="160">
        <f t="shared" si="0"/>
      </c>
    </row>
    <row r="27" spans="1:4" s="156" customFormat="1" ht="19.5" customHeight="1">
      <c r="A27" s="30" t="s">
        <v>1260</v>
      </c>
      <c r="B27" s="177"/>
      <c r="C27" s="177"/>
      <c r="D27" s="160">
        <f t="shared" si="0"/>
      </c>
    </row>
    <row r="28" spans="1:4" s="156" customFormat="1" ht="19.5" customHeight="1">
      <c r="A28" s="178" t="s">
        <v>1261</v>
      </c>
      <c r="B28" s="177"/>
      <c r="C28" s="177"/>
      <c r="D28" s="160">
        <f t="shared" si="0"/>
      </c>
    </row>
    <row r="29" spans="1:4" s="156" customFormat="1" ht="19.5" customHeight="1">
      <c r="A29" s="178" t="s">
        <v>1262</v>
      </c>
      <c r="B29" s="177"/>
      <c r="C29" s="177"/>
      <c r="D29" s="160">
        <f t="shared" si="0"/>
      </c>
    </row>
    <row r="30" spans="1:4" s="156" customFormat="1" ht="19.5" customHeight="1">
      <c r="A30" s="179" t="s">
        <v>1263</v>
      </c>
      <c r="B30" s="177"/>
      <c r="C30" s="177"/>
      <c r="D30" s="160">
        <f t="shared" si="0"/>
      </c>
    </row>
    <row r="31" spans="1:4" s="156" customFormat="1" ht="19.5" customHeight="1">
      <c r="A31" s="179" t="s">
        <v>1264</v>
      </c>
      <c r="B31" s="177"/>
      <c r="C31" s="177"/>
      <c r="D31" s="160">
        <f t="shared" si="0"/>
      </c>
    </row>
    <row r="32" spans="1:4" s="156" customFormat="1" ht="19.5" customHeight="1">
      <c r="A32" s="174" t="s">
        <v>1265</v>
      </c>
      <c r="B32" s="160">
        <f>SUM(B33:B42)</f>
        <v>4300</v>
      </c>
      <c r="C32" s="160">
        <f>SUM(C33:C42)</f>
        <v>0</v>
      </c>
      <c r="D32" s="160">
        <f t="shared" si="0"/>
        <v>0</v>
      </c>
    </row>
    <row r="33" spans="1:4" s="156" customFormat="1" ht="19.5" customHeight="1">
      <c r="A33" s="178" t="s">
        <v>1266</v>
      </c>
      <c r="B33" s="177"/>
      <c r="C33" s="177"/>
      <c r="D33" s="160">
        <f t="shared" si="0"/>
      </c>
    </row>
    <row r="34" spans="1:4" s="156" customFormat="1" ht="19.5" customHeight="1">
      <c r="A34" s="178" t="s">
        <v>1267</v>
      </c>
      <c r="B34" s="177">
        <v>4300</v>
      </c>
      <c r="C34" s="177"/>
      <c r="D34" s="160">
        <f t="shared" si="0"/>
        <v>0</v>
      </c>
    </row>
    <row r="35" spans="1:4" s="156" customFormat="1" ht="19.5" customHeight="1">
      <c r="A35" s="178" t="s">
        <v>1268</v>
      </c>
      <c r="B35" s="177"/>
      <c r="C35" s="177"/>
      <c r="D35" s="160">
        <f t="shared" si="0"/>
      </c>
    </row>
    <row r="36" spans="1:4" s="156" customFormat="1" ht="19.5" customHeight="1">
      <c r="A36" s="178" t="s">
        <v>1269</v>
      </c>
      <c r="B36" s="177"/>
      <c r="C36" s="177"/>
      <c r="D36" s="160">
        <f t="shared" si="0"/>
      </c>
    </row>
    <row r="37" spans="1:4" s="168" customFormat="1" ht="19.5" customHeight="1">
      <c r="A37" s="178" t="s">
        <v>1270</v>
      </c>
      <c r="B37" s="177"/>
      <c r="C37" s="177"/>
      <c r="D37" s="160">
        <f t="shared" si="0"/>
      </c>
    </row>
    <row r="38" spans="1:4" s="156" customFormat="1" ht="19.5" customHeight="1">
      <c r="A38" s="178" t="s">
        <v>1271</v>
      </c>
      <c r="B38" s="177"/>
      <c r="C38" s="177"/>
      <c r="D38" s="160">
        <f t="shared" si="0"/>
      </c>
    </row>
    <row r="39" spans="1:4" s="156" customFormat="1" ht="19.5" customHeight="1">
      <c r="A39" s="178" t="s">
        <v>1272</v>
      </c>
      <c r="B39" s="177"/>
      <c r="C39" s="177"/>
      <c r="D39" s="160">
        <f t="shared" si="0"/>
      </c>
    </row>
    <row r="40" spans="1:4" s="156" customFormat="1" ht="19.5" customHeight="1">
      <c r="A40" s="178" t="s">
        <v>1273</v>
      </c>
      <c r="B40" s="177"/>
      <c r="C40" s="177"/>
      <c r="D40" s="160">
        <f t="shared" si="0"/>
      </c>
    </row>
    <row r="41" spans="1:4" s="156" customFormat="1" ht="19.5" customHeight="1">
      <c r="A41" s="178" t="s">
        <v>1274</v>
      </c>
      <c r="B41" s="177"/>
      <c r="C41" s="177"/>
      <c r="D41" s="160">
        <f t="shared" si="0"/>
      </c>
    </row>
    <row r="42" spans="1:4" s="156" customFormat="1" ht="19.5" customHeight="1">
      <c r="A42" s="178" t="s">
        <v>1275</v>
      </c>
      <c r="B42" s="177"/>
      <c r="C42" s="177"/>
      <c r="D42" s="160">
        <f t="shared" si="0"/>
      </c>
    </row>
    <row r="43" spans="1:4" s="156" customFormat="1" ht="19.5" customHeight="1">
      <c r="A43" s="174" t="s">
        <v>1276</v>
      </c>
      <c r="B43" s="160">
        <f>SUM(B44)</f>
        <v>0</v>
      </c>
      <c r="C43" s="160">
        <f>SUM(C44)</f>
        <v>0</v>
      </c>
      <c r="D43" s="160">
        <f t="shared" si="0"/>
      </c>
    </row>
    <row r="44" spans="1:4" s="156" customFormat="1" ht="19.5" customHeight="1">
      <c r="A44" s="178" t="s">
        <v>1277</v>
      </c>
      <c r="B44" s="177"/>
      <c r="C44" s="177"/>
      <c r="D44" s="160">
        <f t="shared" si="0"/>
      </c>
    </row>
    <row r="45" spans="1:4" s="156" customFormat="1" ht="19.5" customHeight="1">
      <c r="A45" s="174" t="s">
        <v>1278</v>
      </c>
      <c r="B45" s="160">
        <f>SUM(B46:B48)</f>
        <v>2233</v>
      </c>
      <c r="C45" s="160">
        <f>SUM(C46:C48)</f>
        <v>2465</v>
      </c>
      <c r="D45" s="160">
        <f t="shared" si="0"/>
        <v>110.4</v>
      </c>
    </row>
    <row r="46" spans="1:4" s="156" customFormat="1" ht="19.5" customHeight="1">
      <c r="A46" s="178" t="s">
        <v>1279</v>
      </c>
      <c r="B46" s="177"/>
      <c r="C46" s="177"/>
      <c r="D46" s="160">
        <f t="shared" si="0"/>
      </c>
    </row>
    <row r="47" spans="1:4" s="156" customFormat="1" ht="19.5" customHeight="1">
      <c r="A47" s="178" t="s">
        <v>1280</v>
      </c>
      <c r="B47" s="177"/>
      <c r="C47" s="177"/>
      <c r="D47" s="160">
        <f t="shared" si="0"/>
      </c>
    </row>
    <row r="48" spans="1:4" s="156" customFormat="1" ht="19.5" customHeight="1">
      <c r="A48" s="178" t="s">
        <v>1281</v>
      </c>
      <c r="B48" s="180">
        <v>2233</v>
      </c>
      <c r="C48" s="177">
        <v>2465</v>
      </c>
      <c r="D48" s="160">
        <f t="shared" si="0"/>
        <v>110.4</v>
      </c>
    </row>
    <row r="49" spans="1:4" s="156" customFormat="1" ht="19.5" customHeight="1">
      <c r="A49" s="174" t="s">
        <v>1282</v>
      </c>
      <c r="B49" s="177">
        <v>1146</v>
      </c>
      <c r="C49" s="177">
        <v>1596</v>
      </c>
      <c r="D49" s="160">
        <f t="shared" si="0"/>
        <v>139.3</v>
      </c>
    </row>
    <row r="50" spans="1:4" s="156" customFormat="1" ht="19.5" customHeight="1">
      <c r="A50" s="174" t="s">
        <v>1283</v>
      </c>
      <c r="B50" s="177"/>
      <c r="C50" s="177"/>
      <c r="D50" s="160">
        <f t="shared" si="0"/>
      </c>
    </row>
    <row r="51" spans="1:4" s="156" customFormat="1" ht="19.5" customHeight="1">
      <c r="A51" s="174"/>
      <c r="B51" s="176"/>
      <c r="C51" s="177"/>
      <c r="D51" s="160"/>
    </row>
    <row r="52" spans="1:4" s="156" customFormat="1" ht="19.5" customHeight="1">
      <c r="A52" s="174"/>
      <c r="B52" s="180"/>
      <c r="C52" s="177"/>
      <c r="D52" s="160"/>
    </row>
    <row r="53" spans="1:4" s="156" customFormat="1" ht="19.5" customHeight="1">
      <c r="A53" s="174"/>
      <c r="B53" s="177"/>
      <c r="C53" s="177"/>
      <c r="D53" s="160"/>
    </row>
    <row r="54" spans="1:4" s="156" customFormat="1" ht="19.5" customHeight="1">
      <c r="A54" s="174"/>
      <c r="B54" s="177"/>
      <c r="C54" s="177"/>
      <c r="D54" s="160"/>
    </row>
    <row r="55" spans="1:4" s="156" customFormat="1" ht="19.5" customHeight="1">
      <c r="A55" s="174"/>
      <c r="B55" s="177"/>
      <c r="C55" s="177"/>
      <c r="D55" s="160"/>
    </row>
    <row r="56" spans="1:4" s="156" customFormat="1" ht="19.5" customHeight="1">
      <c r="A56" s="174"/>
      <c r="B56" s="177"/>
      <c r="C56" s="177"/>
      <c r="D56" s="177"/>
    </row>
    <row r="57" spans="1:4" s="156" customFormat="1" ht="19.5" customHeight="1">
      <c r="A57" s="174"/>
      <c r="B57" s="177"/>
      <c r="C57" s="177"/>
      <c r="D57" s="177"/>
    </row>
    <row r="58" spans="1:4" s="156" customFormat="1" ht="19.5" customHeight="1">
      <c r="A58" s="174"/>
      <c r="B58" s="177"/>
      <c r="C58" s="177"/>
      <c r="D58" s="177"/>
    </row>
    <row r="59" spans="1:4" s="156" customFormat="1" ht="19.5" customHeight="1">
      <c r="A59" s="181"/>
      <c r="B59" s="177"/>
      <c r="C59" s="177"/>
      <c r="D59" s="177"/>
    </row>
    <row r="60" spans="1:4" s="156" customFormat="1" ht="19.5" customHeight="1">
      <c r="A60" s="181" t="s">
        <v>1107</v>
      </c>
      <c r="B60" s="160">
        <f>SUM(B5,B9,B13,B16,B26,B32,B43,B45,B49:B50)</f>
        <v>93042</v>
      </c>
      <c r="C60" s="160">
        <f>SUM(C5,C9,C13,C16,C26,C32,C43,C45,C49:C50)</f>
        <v>50408</v>
      </c>
      <c r="D60" s="160">
        <f>IF(B60=0,"",ROUND(C60/B60*100,1))</f>
        <v>54.2</v>
      </c>
    </row>
  </sheetData>
  <sheetProtection/>
  <protectedRanges>
    <protectedRange sqref="A55:A56" name="区域3"/>
    <protectedRange sqref="B7:C7 B9:C10 B12:C13 B15:C20 B22:C25 B27:C32 B34:C36 B40:C44 B49:C54" name="区域2"/>
  </protectedRanges>
  <mergeCells count="1">
    <mergeCell ref="A2:D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V16"/>
  <sheetViews>
    <sheetView showGridLines="0" showZeros="0" workbookViewId="0" topLeftCell="A1">
      <pane ySplit="1" topLeftCell="A2" activePane="bottomLeft" state="frozen"/>
      <selection pane="bottomLeft" activeCell="A1" sqref="A1"/>
    </sheetView>
  </sheetViews>
  <sheetFormatPr defaultColWidth="9.00390625" defaultRowHeight="14.25"/>
  <cols>
    <col min="1" max="1" width="36.875" style="153" customWidth="1"/>
    <col min="2" max="2" width="20.50390625" style="153" customWidth="1"/>
    <col min="3" max="3" width="37.625" style="153" customWidth="1"/>
    <col min="4" max="4" width="21.75390625" style="153" customWidth="1"/>
    <col min="5" max="5" width="36.375" style="153" customWidth="1"/>
    <col min="6" max="251" width="9.00390625" style="153" customWidth="1"/>
    <col min="252" max="16384" width="9.00390625" style="156" customWidth="1"/>
  </cols>
  <sheetData>
    <row r="1" s="153" customFormat="1" ht="21" customHeight="1">
      <c r="A1" s="157" t="s">
        <v>1286</v>
      </c>
    </row>
    <row r="2" spans="1:256" s="154" customFormat="1" ht="36" customHeight="1">
      <c r="A2" s="88" t="s">
        <v>1287</v>
      </c>
      <c r="B2" s="88"/>
      <c r="C2" s="88"/>
      <c r="D2" s="88"/>
      <c r="IR2" s="166"/>
      <c r="IS2" s="166"/>
      <c r="IT2" s="166"/>
      <c r="IU2" s="166"/>
      <c r="IV2" s="166"/>
    </row>
    <row r="3" spans="1:4" s="155" customFormat="1" ht="27.75" customHeight="1">
      <c r="A3" s="85"/>
      <c r="B3" s="89"/>
      <c r="C3" s="85"/>
      <c r="D3" s="86" t="s">
        <v>34</v>
      </c>
    </row>
    <row r="4" spans="1:4" s="153" customFormat="1" ht="24" customHeight="1">
      <c r="A4" s="90" t="s">
        <v>1288</v>
      </c>
      <c r="B4" s="158" t="s">
        <v>1289</v>
      </c>
      <c r="C4" s="158" t="s">
        <v>1288</v>
      </c>
      <c r="D4" s="158" t="s">
        <v>1289</v>
      </c>
    </row>
    <row r="5" spans="1:4" s="153" customFormat="1" ht="24" customHeight="1">
      <c r="A5" s="91" t="s">
        <v>1133</v>
      </c>
      <c r="B5" s="34">
        <f>SUM(B6,B9:B10,B14:B15)</f>
        <v>2468</v>
      </c>
      <c r="C5" s="159" t="s">
        <v>41</v>
      </c>
      <c r="D5" s="160">
        <f>SUM(D6,D9:D11,D14)</f>
        <v>2060</v>
      </c>
    </row>
    <row r="6" spans="1:4" s="153" customFormat="1" ht="24" customHeight="1">
      <c r="A6" s="95" t="s">
        <v>1290</v>
      </c>
      <c r="B6" s="34">
        <f>SUM(B7:B8)</f>
        <v>2468</v>
      </c>
      <c r="C6" s="161" t="s">
        <v>1291</v>
      </c>
      <c r="D6" s="160">
        <f>SUM(D7:D8)</f>
        <v>0</v>
      </c>
    </row>
    <row r="7" spans="1:4" s="153" customFormat="1" ht="24" customHeight="1">
      <c r="A7" s="95" t="s">
        <v>1292</v>
      </c>
      <c r="B7" s="161">
        <v>2468</v>
      </c>
      <c r="C7" s="161" t="s">
        <v>1293</v>
      </c>
      <c r="D7" s="162"/>
    </row>
    <row r="8" spans="1:4" s="153" customFormat="1" ht="24" customHeight="1">
      <c r="A8" s="95" t="s">
        <v>1294</v>
      </c>
      <c r="B8" s="161"/>
      <c r="C8" s="161" t="s">
        <v>1295</v>
      </c>
      <c r="D8" s="162"/>
    </row>
    <row r="9" spans="1:4" s="153" customFormat="1" ht="24" customHeight="1">
      <c r="A9" s="95" t="s">
        <v>1296</v>
      </c>
      <c r="B9" s="161"/>
      <c r="C9" s="161" t="s">
        <v>1297</v>
      </c>
      <c r="D9" s="162"/>
    </row>
    <row r="10" spans="1:4" s="153" customFormat="1" ht="24" customHeight="1">
      <c r="A10" s="95" t="s">
        <v>1298</v>
      </c>
      <c r="B10" s="161"/>
      <c r="C10" s="161" t="s">
        <v>1299</v>
      </c>
      <c r="D10" s="162"/>
    </row>
    <row r="11" spans="1:4" s="153" customFormat="1" ht="19.5" customHeight="1">
      <c r="A11" s="95" t="s">
        <v>1300</v>
      </c>
      <c r="B11" s="161"/>
      <c r="C11" s="34" t="s">
        <v>1301</v>
      </c>
      <c r="D11" s="160">
        <f>SUM(D12:D13)</f>
        <v>2060</v>
      </c>
    </row>
    <row r="12" spans="1:4" s="153" customFormat="1" ht="19.5" customHeight="1">
      <c r="A12" s="24" t="s">
        <v>1302</v>
      </c>
      <c r="B12" s="161"/>
      <c r="C12" s="34" t="s">
        <v>1303</v>
      </c>
      <c r="D12" s="162">
        <v>2060</v>
      </c>
    </row>
    <row r="13" spans="1:4" s="153" customFormat="1" ht="19.5" customHeight="1">
      <c r="A13" s="24" t="s">
        <v>1304</v>
      </c>
      <c r="B13" s="161"/>
      <c r="C13" s="34" t="s">
        <v>1305</v>
      </c>
      <c r="D13" s="162"/>
    </row>
    <row r="14" spans="1:4" s="153" customFormat="1" ht="19.5" customHeight="1">
      <c r="A14" s="24"/>
      <c r="B14" s="161"/>
      <c r="C14" s="34" t="s">
        <v>1306</v>
      </c>
      <c r="D14" s="162"/>
    </row>
    <row r="15" spans="1:4" s="153" customFormat="1" ht="19.5" customHeight="1">
      <c r="A15" s="163"/>
      <c r="B15" s="161"/>
      <c r="C15" s="34"/>
      <c r="D15" s="162"/>
    </row>
    <row r="16" spans="1:4" s="153" customFormat="1" ht="19.5" customHeight="1">
      <c r="A16" s="164"/>
      <c r="B16" s="161"/>
      <c r="C16" s="165"/>
      <c r="D16" s="162"/>
    </row>
    <row r="17" s="153" customFormat="1" ht="19.5" customHeight="1"/>
    <row r="18" s="153" customFormat="1" ht="19.5" customHeight="1"/>
    <row r="19" s="153" customFormat="1" ht="19.5" customHeight="1"/>
  </sheetData>
  <sheetProtection/>
  <mergeCells count="1">
    <mergeCell ref="A2:D2"/>
  </mergeCells>
  <printOptions horizontalCentered="1"/>
  <pageMargins left="0.47" right="0.47" top="0.39" bottom="0.28" header="0.11999999999999998" footer="0.11999999999999998"/>
  <pageSetup horizontalDpi="600" verticalDpi="600" orientation="landscape" paperSize="9" scale="80"/>
</worksheet>
</file>

<file path=xl/worksheets/sheet15.xml><?xml version="1.0" encoding="utf-8"?>
<worksheet xmlns="http://schemas.openxmlformats.org/spreadsheetml/2006/main" xmlns:r="http://schemas.openxmlformats.org/officeDocument/2006/relationships">
  <dimension ref="A1:D5"/>
  <sheetViews>
    <sheetView showGridLines="0" showZeros="0" workbookViewId="0" topLeftCell="A1">
      <selection activeCell="C5" sqref="C5"/>
    </sheetView>
  </sheetViews>
  <sheetFormatPr defaultColWidth="16.75390625" defaultRowHeight="14.25"/>
  <cols>
    <col min="1" max="3" width="35.25390625" style="144" customWidth="1"/>
    <col min="4" max="4" width="35.25390625" style="0" customWidth="1"/>
  </cols>
  <sheetData>
    <row r="1" spans="1:3" ht="15">
      <c r="A1" s="145" t="s">
        <v>1307</v>
      </c>
      <c r="B1" s="145"/>
      <c r="C1" s="145"/>
    </row>
    <row r="2" spans="1:4" s="144" customFormat="1" ht="48" customHeight="1">
      <c r="A2" s="146" t="s">
        <v>1308</v>
      </c>
      <c r="B2" s="146"/>
      <c r="C2" s="146"/>
      <c r="D2" s="146"/>
    </row>
    <row r="3" spans="1:4" s="144" customFormat="1" ht="18" customHeight="1">
      <c r="A3" s="147"/>
      <c r="B3" s="147"/>
      <c r="C3" s="147"/>
      <c r="D3" s="148" t="s">
        <v>34</v>
      </c>
    </row>
    <row r="4" spans="1:4" s="144" customFormat="1" ht="34.5" customHeight="1">
      <c r="A4" s="149" t="s">
        <v>1201</v>
      </c>
      <c r="B4" s="150" t="s">
        <v>1202</v>
      </c>
      <c r="C4" s="151" t="s">
        <v>1203</v>
      </c>
      <c r="D4" s="151" t="s">
        <v>1204</v>
      </c>
    </row>
    <row r="5" spans="1:4" s="144" customFormat="1" ht="34.5" customHeight="1">
      <c r="A5" s="152" t="s">
        <v>1205</v>
      </c>
      <c r="B5" s="150">
        <v>57025</v>
      </c>
      <c r="C5" s="150">
        <v>43525</v>
      </c>
      <c r="D5" s="150"/>
    </row>
  </sheetData>
  <sheetProtection/>
  <mergeCells count="1">
    <mergeCell ref="A2:D2"/>
  </mergeCells>
  <printOptions horizontalCentered="1" verticalCentered="1"/>
  <pageMargins left="0.2" right="0.2" top="0.59" bottom="0.47" header="0.31" footer="0.31"/>
  <pageSetup horizontalDpi="600" verticalDpi="600" orientation="landscape" paperSize="9" scale="77"/>
</worksheet>
</file>

<file path=xl/worksheets/sheet16.xml><?xml version="1.0" encoding="utf-8"?>
<worksheet xmlns="http://schemas.openxmlformats.org/spreadsheetml/2006/main" xmlns:r="http://schemas.openxmlformats.org/officeDocument/2006/relationships">
  <dimension ref="A1:F18"/>
  <sheetViews>
    <sheetView showGridLines="0" showZeros="0" workbookViewId="0" topLeftCell="A1">
      <pane ySplit="1" topLeftCell="A2" activePane="bottomLeft" state="frozen"/>
      <selection pane="bottomLeft" activeCell="A1" sqref="A1"/>
    </sheetView>
  </sheetViews>
  <sheetFormatPr defaultColWidth="9.00390625" defaultRowHeight="39.75" customHeight="1"/>
  <cols>
    <col min="1" max="1" width="41.875" style="118" customWidth="1"/>
    <col min="2" max="2" width="17.00390625" style="118" customWidth="1"/>
    <col min="3" max="4" width="17.00390625" style="119" customWidth="1"/>
    <col min="5" max="16384" width="9.00390625" style="120" customWidth="1"/>
  </cols>
  <sheetData>
    <row r="1" spans="1:4" s="114" customFormat="1" ht="27" customHeight="1">
      <c r="A1" s="121" t="s">
        <v>1309</v>
      </c>
      <c r="B1" s="122"/>
      <c r="C1" s="123"/>
      <c r="D1" s="123"/>
    </row>
    <row r="2" spans="1:4" s="115" customFormat="1" ht="33" customHeight="1">
      <c r="A2" s="124" t="s">
        <v>1310</v>
      </c>
      <c r="B2" s="124"/>
      <c r="C2" s="124"/>
      <c r="D2" s="124"/>
    </row>
    <row r="3" spans="1:4" ht="15" customHeight="1">
      <c r="A3" s="125"/>
      <c r="B3" s="125"/>
      <c r="C3" s="126"/>
      <c r="D3" s="126"/>
    </row>
    <row r="4" spans="1:4" ht="15" customHeight="1">
      <c r="A4" s="125"/>
      <c r="B4" s="125"/>
      <c r="C4" s="126"/>
      <c r="D4" s="127" t="s">
        <v>1131</v>
      </c>
    </row>
    <row r="5" spans="1:4" s="116" customFormat="1" ht="39.75" customHeight="1">
      <c r="A5" s="128" t="s">
        <v>1311</v>
      </c>
      <c r="B5" s="129" t="s">
        <v>1312</v>
      </c>
      <c r="C5" s="129" t="s">
        <v>1313</v>
      </c>
      <c r="D5" s="128" t="s">
        <v>1314</v>
      </c>
    </row>
    <row r="6" spans="1:4" s="116" customFormat="1" ht="39.75" customHeight="1">
      <c r="A6" s="130" t="s">
        <v>1315</v>
      </c>
      <c r="B6" s="129" t="s">
        <v>1316</v>
      </c>
      <c r="C6" s="129" t="s">
        <v>1316</v>
      </c>
      <c r="D6" s="128" t="s">
        <v>1316</v>
      </c>
    </row>
    <row r="7" spans="1:6" ht="39.75" customHeight="1">
      <c r="A7" s="131" t="s">
        <v>1317</v>
      </c>
      <c r="B7" s="132" t="s">
        <v>1316</v>
      </c>
      <c r="C7" s="133" t="s">
        <v>1316</v>
      </c>
      <c r="D7" s="133" t="s">
        <v>1316</v>
      </c>
      <c r="F7" s="134"/>
    </row>
    <row r="8" spans="1:6" ht="39.75" customHeight="1">
      <c r="A8" s="131" t="s">
        <v>1318</v>
      </c>
      <c r="B8" s="132" t="s">
        <v>1316</v>
      </c>
      <c r="C8" s="133" t="s">
        <v>1316</v>
      </c>
      <c r="D8" s="133" t="s">
        <v>1316</v>
      </c>
      <c r="F8" s="134"/>
    </row>
    <row r="9" spans="1:6" ht="39.75" customHeight="1">
      <c r="A9" s="131" t="s">
        <v>1319</v>
      </c>
      <c r="B9" s="132" t="s">
        <v>1316</v>
      </c>
      <c r="C9" s="133" t="s">
        <v>1316</v>
      </c>
      <c r="D9" s="133" t="s">
        <v>1316</v>
      </c>
      <c r="F9" s="134"/>
    </row>
    <row r="10" spans="1:6" ht="39.75" customHeight="1">
      <c r="A10" s="131" t="s">
        <v>1320</v>
      </c>
      <c r="B10" s="132" t="s">
        <v>1316</v>
      </c>
      <c r="C10" s="133" t="s">
        <v>1316</v>
      </c>
      <c r="D10" s="133" t="s">
        <v>1316</v>
      </c>
      <c r="F10" s="134"/>
    </row>
    <row r="11" spans="1:6" s="117" customFormat="1" ht="39.75" customHeight="1">
      <c r="A11" s="135"/>
      <c r="B11" s="136"/>
      <c r="C11" s="137"/>
      <c r="D11" s="137"/>
      <c r="F11" s="138"/>
    </row>
    <row r="12" spans="1:6" ht="39.75" customHeight="1">
      <c r="A12" s="131"/>
      <c r="B12" s="132"/>
      <c r="C12" s="133"/>
      <c r="D12" s="133"/>
      <c r="F12" s="134"/>
    </row>
    <row r="13" spans="1:6" ht="39.75" customHeight="1">
      <c r="A13" s="139"/>
      <c r="B13" s="140"/>
      <c r="C13" s="141"/>
      <c r="D13" s="141"/>
      <c r="F13" s="134"/>
    </row>
    <row r="14" spans="1:6" ht="39.75" customHeight="1">
      <c r="A14" s="131"/>
      <c r="B14" s="132"/>
      <c r="C14" s="133"/>
      <c r="D14" s="133"/>
      <c r="F14" s="134"/>
    </row>
    <row r="15" spans="1:6" ht="39.75" customHeight="1">
      <c r="A15" s="131"/>
      <c r="B15" s="132"/>
      <c r="C15" s="133"/>
      <c r="D15" s="133"/>
      <c r="F15" s="134"/>
    </row>
    <row r="16" spans="1:6" ht="39.75" customHeight="1">
      <c r="A16" s="131"/>
      <c r="B16" s="132"/>
      <c r="C16" s="133"/>
      <c r="D16" s="133"/>
      <c r="F16" s="134"/>
    </row>
    <row r="17" spans="1:6" ht="39.75" customHeight="1">
      <c r="A17" s="131"/>
      <c r="B17" s="132"/>
      <c r="C17" s="133"/>
      <c r="D17" s="133"/>
      <c r="F17" s="134"/>
    </row>
    <row r="18" spans="1:4" ht="39.75" customHeight="1">
      <c r="A18" s="142" t="s">
        <v>58</v>
      </c>
      <c r="B18" s="143" t="s">
        <v>1316</v>
      </c>
      <c r="C18" s="143" t="s">
        <v>1316</v>
      </c>
      <c r="D18" s="143" t="s">
        <v>1316</v>
      </c>
    </row>
  </sheetData>
  <sheetProtection/>
  <mergeCells count="1">
    <mergeCell ref="A2:D2"/>
  </mergeCells>
  <printOptions horizontalCentered="1"/>
  <pageMargins left="0.47" right="0.47" top="0.59" bottom="0.47" header="0.31" footer="0.31"/>
  <pageSetup horizontalDpi="600" verticalDpi="600" orientation="landscape" paperSize="9" scale="80"/>
</worksheet>
</file>

<file path=xl/worksheets/sheet17.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00390625" defaultRowHeight="34.5" customHeight="1"/>
  <cols>
    <col min="1" max="1" width="35.625" style="0" customWidth="1"/>
    <col min="2" max="4" width="15.25390625" style="0" customWidth="1"/>
  </cols>
  <sheetData>
    <row r="1" ht="22.5" customHeight="1">
      <c r="A1" s="101" t="s">
        <v>1321</v>
      </c>
    </row>
    <row r="2" spans="1:4" s="99" customFormat="1" ht="34.5" customHeight="1">
      <c r="A2" s="102" t="s">
        <v>1322</v>
      </c>
      <c r="B2" s="102"/>
      <c r="C2" s="102"/>
      <c r="D2" s="102"/>
    </row>
    <row r="3" spans="1:4" ht="21" customHeight="1">
      <c r="A3" s="103"/>
      <c r="B3" s="103"/>
      <c r="C3" s="103"/>
      <c r="D3" s="104" t="s">
        <v>34</v>
      </c>
    </row>
    <row r="4" spans="1:4" s="100" customFormat="1" ht="30" customHeight="1">
      <c r="A4" s="9" t="s">
        <v>1288</v>
      </c>
      <c r="B4" s="9" t="s">
        <v>1323</v>
      </c>
      <c r="C4" s="9" t="s">
        <v>1324</v>
      </c>
      <c r="D4" s="105" t="s">
        <v>1325</v>
      </c>
    </row>
    <row r="5" spans="1:6" ht="30" customHeight="1">
      <c r="A5" s="93" t="s">
        <v>1326</v>
      </c>
      <c r="B5" s="96">
        <v>0</v>
      </c>
      <c r="C5" s="96">
        <v>0</v>
      </c>
      <c r="D5" s="106">
        <v>0</v>
      </c>
      <c r="F5" s="107"/>
    </row>
    <row r="6" spans="1:6" ht="30" customHeight="1">
      <c r="A6" s="96" t="s">
        <v>1327</v>
      </c>
      <c r="B6" s="96">
        <v>0</v>
      </c>
      <c r="C6" s="96">
        <v>0</v>
      </c>
      <c r="D6" s="106">
        <v>0</v>
      </c>
      <c r="F6" s="107"/>
    </row>
    <row r="7" spans="1:6" ht="30" customHeight="1">
      <c r="A7" s="93" t="s">
        <v>1328</v>
      </c>
      <c r="B7" s="96">
        <v>0</v>
      </c>
      <c r="C7" s="96">
        <v>0</v>
      </c>
      <c r="D7" s="106">
        <v>0</v>
      </c>
      <c r="F7" s="107"/>
    </row>
    <row r="8" spans="1:6" ht="30" customHeight="1">
      <c r="A8" s="96" t="s">
        <v>1329</v>
      </c>
      <c r="B8" s="96">
        <v>0</v>
      </c>
      <c r="C8" s="96">
        <v>0</v>
      </c>
      <c r="D8" s="106">
        <v>0</v>
      </c>
      <c r="F8" s="107"/>
    </row>
    <row r="9" spans="1:6" ht="30" customHeight="1">
      <c r="A9" s="96" t="s">
        <v>1330</v>
      </c>
      <c r="B9" s="96">
        <v>0</v>
      </c>
      <c r="C9" s="96">
        <v>0</v>
      </c>
      <c r="D9" s="106">
        <v>0</v>
      </c>
      <c r="F9" s="107"/>
    </row>
    <row r="10" spans="1:6" ht="30" customHeight="1">
      <c r="A10" s="96" t="s">
        <v>1331</v>
      </c>
      <c r="B10" s="96">
        <v>0</v>
      </c>
      <c r="C10" s="96">
        <v>0</v>
      </c>
      <c r="D10" s="108">
        <v>0</v>
      </c>
      <c r="F10" s="107"/>
    </row>
    <row r="11" spans="1:6" ht="30" customHeight="1">
      <c r="A11" s="96" t="s">
        <v>1332</v>
      </c>
      <c r="B11" s="96">
        <v>0</v>
      </c>
      <c r="C11" s="96">
        <v>0</v>
      </c>
      <c r="D11" s="109">
        <v>0</v>
      </c>
      <c r="F11" s="107"/>
    </row>
    <row r="12" spans="1:6" ht="30" customHeight="1">
      <c r="A12" s="96" t="s">
        <v>1333</v>
      </c>
      <c r="B12" s="96">
        <v>0</v>
      </c>
      <c r="C12" s="96">
        <v>0</v>
      </c>
      <c r="D12" s="110">
        <v>0</v>
      </c>
      <c r="F12" s="107"/>
    </row>
    <row r="13" spans="1:6" ht="30" customHeight="1">
      <c r="A13" s="93"/>
      <c r="B13" s="96"/>
      <c r="C13" s="96"/>
      <c r="D13" s="110"/>
      <c r="F13" s="107"/>
    </row>
    <row r="14" spans="1:6" ht="30" customHeight="1">
      <c r="A14" s="96"/>
      <c r="B14" s="96"/>
      <c r="C14" s="96"/>
      <c r="D14" s="110"/>
      <c r="F14" s="107"/>
    </row>
    <row r="15" spans="1:6" ht="30" customHeight="1">
      <c r="A15" s="96"/>
      <c r="B15" s="96"/>
      <c r="C15" s="96"/>
      <c r="D15" s="110"/>
      <c r="F15" s="107"/>
    </row>
    <row r="16" spans="1:6" ht="30" customHeight="1">
      <c r="A16" s="96"/>
      <c r="B16" s="96"/>
      <c r="C16" s="96"/>
      <c r="D16" s="110"/>
      <c r="F16" s="107"/>
    </row>
    <row r="17" spans="1:6" ht="30" customHeight="1">
      <c r="A17" s="96"/>
      <c r="B17" s="96"/>
      <c r="C17" s="96"/>
      <c r="D17" s="110"/>
      <c r="F17" s="107"/>
    </row>
    <row r="18" spans="1:6" ht="30" customHeight="1">
      <c r="A18" s="96"/>
      <c r="B18" s="96"/>
      <c r="C18" s="96"/>
      <c r="D18" s="110"/>
      <c r="F18" s="107"/>
    </row>
    <row r="19" spans="1:4" ht="30" customHeight="1">
      <c r="A19" s="111" t="s">
        <v>1107</v>
      </c>
      <c r="B19" s="112">
        <v>0</v>
      </c>
      <c r="C19" s="113">
        <v>0</v>
      </c>
      <c r="D19" s="113">
        <v>0</v>
      </c>
    </row>
  </sheetData>
  <sheetProtection/>
  <mergeCells count="1">
    <mergeCell ref="A2:D2"/>
  </mergeCells>
  <printOptions horizontalCentered="1" verticalCentered="1"/>
  <pageMargins left="0.71" right="0.71" top="0.16" bottom="0.35" header="0.31" footer="0.31"/>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10"/>
  <sheetViews>
    <sheetView zoomScaleSheetLayoutView="100" workbookViewId="0" topLeftCell="A1">
      <selection activeCell="A1" sqref="A1"/>
    </sheetView>
  </sheetViews>
  <sheetFormatPr defaultColWidth="9.00390625" defaultRowHeight="34.5" customHeight="1"/>
  <cols>
    <col min="1" max="1" width="30.875" style="85" customWidth="1"/>
    <col min="2" max="2" width="26.25390625" style="86" customWidth="1"/>
    <col min="3" max="3" width="30.875" style="85" customWidth="1"/>
    <col min="4" max="4" width="26.25390625" style="86" customWidth="1"/>
    <col min="5" max="16384" width="9.00390625" style="85" customWidth="1"/>
  </cols>
  <sheetData>
    <row r="1" ht="22.5" customHeight="1">
      <c r="A1" s="87" t="s">
        <v>1334</v>
      </c>
    </row>
    <row r="2" spans="1:4" s="85" customFormat="1" ht="34.5" customHeight="1">
      <c r="A2" s="88" t="s">
        <v>1335</v>
      </c>
      <c r="B2" s="88"/>
      <c r="C2" s="88"/>
      <c r="D2" s="88"/>
    </row>
    <row r="3" spans="2:4" s="85" customFormat="1" ht="34.5" customHeight="1">
      <c r="B3" s="89"/>
      <c r="D3" s="86" t="s">
        <v>34</v>
      </c>
    </row>
    <row r="4" spans="1:4" s="85" customFormat="1" ht="27" customHeight="1">
      <c r="A4" s="90" t="s">
        <v>1288</v>
      </c>
      <c r="B4" s="90" t="s">
        <v>1289</v>
      </c>
      <c r="C4" s="90" t="s">
        <v>1288</v>
      </c>
      <c r="D4" s="90" t="s">
        <v>1289</v>
      </c>
    </row>
    <row r="5" spans="1:4" s="85" customFormat="1" ht="27" customHeight="1">
      <c r="A5" s="91" t="s">
        <v>1133</v>
      </c>
      <c r="B5" s="92" t="s">
        <v>1316</v>
      </c>
      <c r="C5" s="93" t="s">
        <v>41</v>
      </c>
      <c r="D5" s="94">
        <v>0</v>
      </c>
    </row>
    <row r="6" spans="1:4" s="85" customFormat="1" ht="27" customHeight="1">
      <c r="A6" s="95" t="s">
        <v>1336</v>
      </c>
      <c r="B6" s="92" t="s">
        <v>1316</v>
      </c>
      <c r="C6" s="96" t="s">
        <v>1337</v>
      </c>
      <c r="D6" s="94">
        <v>0</v>
      </c>
    </row>
    <row r="7" spans="1:4" s="85" customFormat="1" ht="27" customHeight="1">
      <c r="A7" s="95"/>
      <c r="B7" s="92"/>
      <c r="C7" s="96" t="s">
        <v>57</v>
      </c>
      <c r="D7" s="94">
        <v>0</v>
      </c>
    </row>
    <row r="8" spans="1:4" s="85" customFormat="1" ht="27" customHeight="1">
      <c r="A8" s="95"/>
      <c r="B8" s="92"/>
      <c r="C8" s="97"/>
      <c r="D8" s="98"/>
    </row>
    <row r="9" spans="1:4" s="85" customFormat="1" ht="27" customHeight="1">
      <c r="A9" s="95"/>
      <c r="B9" s="92"/>
      <c r="C9" s="97"/>
      <c r="D9" s="98"/>
    </row>
    <row r="10" spans="1:4" s="85" customFormat="1" ht="27" customHeight="1">
      <c r="A10" s="73" t="s">
        <v>1338</v>
      </c>
      <c r="B10" s="92">
        <v>0</v>
      </c>
      <c r="C10" s="73" t="s">
        <v>1338</v>
      </c>
      <c r="D10" s="98">
        <v>0</v>
      </c>
    </row>
  </sheetData>
  <sheetProtection/>
  <mergeCells count="1">
    <mergeCell ref="A2:D2"/>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D10"/>
  <sheetViews>
    <sheetView zoomScaleSheetLayoutView="100" workbookViewId="0" topLeftCell="A1">
      <selection activeCell="A1" sqref="A1"/>
    </sheetView>
  </sheetViews>
  <sheetFormatPr defaultColWidth="9.00390625" defaultRowHeight="34.5" customHeight="1"/>
  <cols>
    <col min="1" max="1" width="30.875" style="85" customWidth="1"/>
    <col min="2" max="2" width="26.25390625" style="86" customWidth="1"/>
    <col min="3" max="3" width="30.875" style="85" customWidth="1"/>
    <col min="4" max="4" width="26.25390625" style="86" customWidth="1"/>
    <col min="5" max="16384" width="9.00390625" style="85" customWidth="1"/>
  </cols>
  <sheetData>
    <row r="1" spans="1:4" s="85" customFormat="1" ht="22.5" customHeight="1">
      <c r="A1" s="87" t="s">
        <v>1339</v>
      </c>
      <c r="B1" s="86"/>
      <c r="D1" s="86"/>
    </row>
    <row r="2" spans="1:4" s="85" customFormat="1" ht="34.5" customHeight="1">
      <c r="A2" s="88" t="s">
        <v>1340</v>
      </c>
      <c r="B2" s="88"/>
      <c r="C2" s="88"/>
      <c r="D2" s="88"/>
    </row>
    <row r="3" spans="2:4" s="85" customFormat="1" ht="34.5" customHeight="1">
      <c r="B3" s="89"/>
      <c r="D3" s="86" t="s">
        <v>34</v>
      </c>
    </row>
    <row r="4" spans="1:4" s="85" customFormat="1" ht="27" customHeight="1">
      <c r="A4" s="90" t="s">
        <v>1288</v>
      </c>
      <c r="B4" s="90" t="s">
        <v>1289</v>
      </c>
      <c r="C4" s="90" t="s">
        <v>1288</v>
      </c>
      <c r="D4" s="90" t="s">
        <v>1289</v>
      </c>
    </row>
    <row r="5" spans="1:4" s="85" customFormat="1" ht="27" customHeight="1">
      <c r="A5" s="91" t="s">
        <v>1133</v>
      </c>
      <c r="B5" s="92" t="s">
        <v>1316</v>
      </c>
      <c r="C5" s="93" t="s">
        <v>41</v>
      </c>
      <c r="D5" s="94">
        <v>0</v>
      </c>
    </row>
    <row r="6" spans="1:4" s="85" customFormat="1" ht="27" customHeight="1">
      <c r="A6" s="95" t="s">
        <v>1336</v>
      </c>
      <c r="B6" s="92" t="s">
        <v>1316</v>
      </c>
      <c r="C6" s="96" t="s">
        <v>1337</v>
      </c>
      <c r="D6" s="94">
        <v>0</v>
      </c>
    </row>
    <row r="7" spans="1:4" s="85" customFormat="1" ht="27" customHeight="1">
      <c r="A7" s="95"/>
      <c r="B7" s="92"/>
      <c r="C7" s="96" t="s">
        <v>57</v>
      </c>
      <c r="D7" s="94">
        <v>0</v>
      </c>
    </row>
    <row r="8" spans="1:4" s="85" customFormat="1" ht="27" customHeight="1">
      <c r="A8" s="95"/>
      <c r="B8" s="92"/>
      <c r="C8" s="97"/>
      <c r="D8" s="98"/>
    </row>
    <row r="9" spans="1:4" s="85" customFormat="1" ht="27" customHeight="1">
      <c r="A9" s="95"/>
      <c r="B9" s="92"/>
      <c r="C9" s="97"/>
      <c r="D9" s="98"/>
    </row>
    <row r="10" spans="1:4" s="85" customFormat="1" ht="27" customHeight="1">
      <c r="A10" s="73" t="s">
        <v>1338</v>
      </c>
      <c r="B10" s="92">
        <v>0</v>
      </c>
      <c r="C10" s="73" t="s">
        <v>1338</v>
      </c>
      <c r="D10" s="98">
        <v>0</v>
      </c>
    </row>
  </sheetData>
  <sheetProtection/>
  <mergeCells count="1">
    <mergeCell ref="A2:D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33"/>
  <sheetViews>
    <sheetView showGridLines="0" showZeros="0" tabSelected="1" workbookViewId="0" topLeftCell="A5">
      <selection activeCell="A24" sqref="A24"/>
    </sheetView>
  </sheetViews>
  <sheetFormatPr defaultColWidth="9.00390625" defaultRowHeight="14.25"/>
  <cols>
    <col min="1" max="1" width="117.375" style="259" customWidth="1"/>
    <col min="2" max="16384" width="9.00390625" style="259" customWidth="1"/>
  </cols>
  <sheetData>
    <row r="1" ht="48.75" customHeight="1">
      <c r="A1" s="260" t="s">
        <v>8</v>
      </c>
    </row>
    <row r="2" ht="28.5" customHeight="1">
      <c r="A2" s="261" t="s">
        <v>9</v>
      </c>
    </row>
    <row r="3" s="258" customFormat="1" ht="28.5" customHeight="1">
      <c r="A3" s="261" t="s">
        <v>10</v>
      </c>
    </row>
    <row r="4" s="258" customFormat="1" ht="28.5" customHeight="1">
      <c r="A4" s="261" t="s">
        <v>11</v>
      </c>
    </row>
    <row r="5" ht="28.5" customHeight="1">
      <c r="A5" s="261" t="s">
        <v>12</v>
      </c>
    </row>
    <row r="6" s="258" customFormat="1" ht="28.5" customHeight="1">
      <c r="A6" s="261" t="s">
        <v>13</v>
      </c>
    </row>
    <row r="7" s="258" customFormat="1" ht="28.5" customHeight="1">
      <c r="A7" s="261" t="s">
        <v>14</v>
      </c>
    </row>
    <row r="8" s="258" customFormat="1" ht="28.5" customHeight="1">
      <c r="A8" s="261" t="s">
        <v>15</v>
      </c>
    </row>
    <row r="9" s="258" customFormat="1" ht="28.5" customHeight="1">
      <c r="A9" s="261" t="s">
        <v>16</v>
      </c>
    </row>
    <row r="10" s="258" customFormat="1" ht="28.5" customHeight="1">
      <c r="A10" s="261" t="s">
        <v>17</v>
      </c>
    </row>
    <row r="11" s="258" customFormat="1" ht="28.5" customHeight="1">
      <c r="A11" s="261" t="s">
        <v>18</v>
      </c>
    </row>
    <row r="12" s="258" customFormat="1" ht="28.5" customHeight="1">
      <c r="A12" s="261" t="s">
        <v>19</v>
      </c>
    </row>
    <row r="13" s="258" customFormat="1" ht="28.5" customHeight="1">
      <c r="A13" s="261" t="s">
        <v>20</v>
      </c>
    </row>
    <row r="14" s="258" customFormat="1" ht="28.5" customHeight="1">
      <c r="A14" s="261" t="s">
        <v>21</v>
      </c>
    </row>
    <row r="15" s="258" customFormat="1" ht="28.5" customHeight="1">
      <c r="A15" s="261" t="s">
        <v>22</v>
      </c>
    </row>
    <row r="16" ht="28.5" customHeight="1">
      <c r="A16" s="261" t="s">
        <v>23</v>
      </c>
    </row>
    <row r="17" ht="28.5" customHeight="1">
      <c r="A17" s="261" t="s">
        <v>24</v>
      </c>
    </row>
    <row r="18" ht="28.5" customHeight="1">
      <c r="A18" s="261" t="s">
        <v>25</v>
      </c>
    </row>
    <row r="19" ht="28.5" customHeight="1">
      <c r="A19" s="261" t="s">
        <v>26</v>
      </c>
    </row>
    <row r="20" ht="28.5" customHeight="1">
      <c r="A20" s="261" t="s">
        <v>27</v>
      </c>
    </row>
    <row r="21" ht="28.5" customHeight="1">
      <c r="A21" s="261" t="s">
        <v>28</v>
      </c>
    </row>
    <row r="22" ht="28.5" customHeight="1">
      <c r="A22" s="261" t="s">
        <v>29</v>
      </c>
    </row>
    <row r="23" ht="28.5" customHeight="1">
      <c r="A23" s="261" t="s">
        <v>30</v>
      </c>
    </row>
    <row r="24" ht="28.5" customHeight="1">
      <c r="A24" s="261" t="s">
        <v>31</v>
      </c>
    </row>
    <row r="33" ht="15">
      <c r="A33" s="259" t="s">
        <v>0</v>
      </c>
    </row>
  </sheetData>
  <sheetProtection/>
  <printOptions horizontalCentered="1"/>
  <pageMargins left="0.75" right="0.75" top="0.44" bottom="0.66" header="0.22" footer="0.5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C15"/>
  <sheetViews>
    <sheetView showGridLines="0" showZeros="0" workbookViewId="0" topLeftCell="A1">
      <selection activeCell="A1" sqref="A1"/>
    </sheetView>
  </sheetViews>
  <sheetFormatPr defaultColWidth="9.00390625" defaultRowHeight="33.75" customHeight="1"/>
  <cols>
    <col min="1" max="1" width="13.125" style="65" customWidth="1"/>
    <col min="2" max="2" width="56.00390625" style="66" customWidth="1"/>
    <col min="3" max="3" width="16.125" style="67" customWidth="1"/>
    <col min="4" max="249" width="16.125" style="63" customWidth="1"/>
    <col min="250" max="16384" width="9.00390625" style="63" customWidth="1"/>
  </cols>
  <sheetData>
    <row r="1" spans="1:3" s="63" customFormat="1" ht="33.75" customHeight="1">
      <c r="A1" s="68" t="s">
        <v>1341</v>
      </c>
      <c r="B1" s="66"/>
      <c r="C1" s="67"/>
    </row>
    <row r="2" spans="1:3" s="63" customFormat="1" ht="33.75" customHeight="1">
      <c r="A2" s="69" t="s">
        <v>1342</v>
      </c>
      <c r="B2" s="69"/>
      <c r="C2" s="70"/>
    </row>
    <row r="3" spans="2:3" s="63" customFormat="1" ht="27.75" customHeight="1">
      <c r="B3" s="66"/>
      <c r="C3" s="84" t="s">
        <v>34</v>
      </c>
    </row>
    <row r="4" spans="1:3" s="64" customFormat="1" ht="42" customHeight="1">
      <c r="A4" s="73" t="s">
        <v>1343</v>
      </c>
      <c r="B4" s="74" t="s">
        <v>1344</v>
      </c>
      <c r="C4" s="75" t="s">
        <v>1114</v>
      </c>
    </row>
    <row r="5" spans="1:3" s="63" customFormat="1" ht="33.75" customHeight="1">
      <c r="A5" s="76">
        <v>10210</v>
      </c>
      <c r="B5" s="77" t="s">
        <v>1345</v>
      </c>
      <c r="C5" s="78">
        <f>SUM(C6:C9)</f>
        <v>36622</v>
      </c>
    </row>
    <row r="6" spans="1:3" s="63" customFormat="1" ht="33.75" customHeight="1">
      <c r="A6" s="76">
        <v>1021001</v>
      </c>
      <c r="B6" s="79" t="s">
        <v>1346</v>
      </c>
      <c r="C6" s="78">
        <v>9354</v>
      </c>
    </row>
    <row r="7" spans="1:3" s="63" customFormat="1" ht="33.75" customHeight="1">
      <c r="A7" s="76">
        <v>1021002</v>
      </c>
      <c r="B7" s="79" t="s">
        <v>1347</v>
      </c>
      <c r="C7" s="80">
        <v>26768</v>
      </c>
    </row>
    <row r="8" spans="1:3" s="63" customFormat="1" ht="33.75" customHeight="1">
      <c r="A8" s="76">
        <v>1021003</v>
      </c>
      <c r="B8" s="79" t="s">
        <v>1348</v>
      </c>
      <c r="C8" s="80">
        <v>500</v>
      </c>
    </row>
    <row r="9" spans="1:3" s="63" customFormat="1" ht="33.75" customHeight="1">
      <c r="A9" s="76">
        <v>1021099</v>
      </c>
      <c r="B9" s="79" t="s">
        <v>1349</v>
      </c>
      <c r="C9" s="80"/>
    </row>
    <row r="10" spans="1:3" s="63" customFormat="1" ht="33.75" customHeight="1">
      <c r="A10" s="76">
        <v>10212</v>
      </c>
      <c r="B10" s="77" t="s">
        <v>1350</v>
      </c>
      <c r="C10" s="80">
        <f>SUM(C11:C14)</f>
        <v>82206</v>
      </c>
    </row>
    <row r="11" spans="1:3" s="63" customFormat="1" ht="33.75" customHeight="1">
      <c r="A11" s="81">
        <v>1021201</v>
      </c>
      <c r="B11" s="79" t="s">
        <v>1351</v>
      </c>
      <c r="C11" s="82">
        <v>24206</v>
      </c>
    </row>
    <row r="12" spans="1:3" s="63" customFormat="1" ht="33.75" customHeight="1">
      <c r="A12" s="81">
        <v>1021202</v>
      </c>
      <c r="B12" s="79" t="s">
        <v>1352</v>
      </c>
      <c r="C12" s="82">
        <v>57200</v>
      </c>
    </row>
    <row r="13" spans="1:3" s="63" customFormat="1" ht="33.75" customHeight="1">
      <c r="A13" s="81">
        <v>1021203</v>
      </c>
      <c r="B13" s="79" t="s">
        <v>1353</v>
      </c>
      <c r="C13" s="82">
        <v>800</v>
      </c>
    </row>
    <row r="14" spans="1:3" s="63" customFormat="1" ht="33.75" customHeight="1">
      <c r="A14" s="81">
        <v>1021299</v>
      </c>
      <c r="B14" s="79" t="s">
        <v>1354</v>
      </c>
      <c r="C14" s="82"/>
    </row>
    <row r="15" spans="1:3" s="63" customFormat="1" ht="33.75" customHeight="1">
      <c r="A15" s="83" t="s">
        <v>1355</v>
      </c>
      <c r="B15" s="77" t="s">
        <v>1356</v>
      </c>
      <c r="C15" s="82">
        <f>C5+C10</f>
        <v>118828</v>
      </c>
    </row>
  </sheetData>
  <sheetProtection/>
  <mergeCells count="1">
    <mergeCell ref="A2:C2"/>
  </mergeCells>
  <printOptions horizontalCentered="1"/>
  <pageMargins left="0.47" right="0.47" top="0.59" bottom="0.47" header="0.31" footer="0.31"/>
  <pageSetup horizontalDpi="600" verticalDpi="600" orientation="landscape" paperSize="9" scale="80"/>
</worksheet>
</file>

<file path=xl/worksheets/sheet21.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00390625" defaultRowHeight="33.75" customHeight="1"/>
  <cols>
    <col min="1" max="1" width="13.125" style="65" customWidth="1"/>
    <col min="2" max="2" width="56.00390625" style="66" customWidth="1"/>
    <col min="3" max="3" width="16.125" style="67" customWidth="1"/>
    <col min="4" max="249" width="16.125" style="63" customWidth="1"/>
    <col min="250" max="16384" width="9.00390625" style="63" customWidth="1"/>
  </cols>
  <sheetData>
    <row r="1" spans="1:3" s="63" customFormat="1" ht="33.75" customHeight="1">
      <c r="A1" s="68" t="s">
        <v>1357</v>
      </c>
      <c r="B1" s="66"/>
      <c r="C1" s="67"/>
    </row>
    <row r="2" spans="1:3" s="63" customFormat="1" ht="33.75" customHeight="1">
      <c r="A2" s="69" t="s">
        <v>1358</v>
      </c>
      <c r="B2" s="69"/>
      <c r="C2" s="70"/>
    </row>
    <row r="3" spans="1:3" s="63" customFormat="1" ht="33.75" customHeight="1">
      <c r="A3" s="71"/>
      <c r="B3" s="66"/>
      <c r="C3" s="72" t="s">
        <v>34</v>
      </c>
    </row>
    <row r="4" spans="1:3" s="64" customFormat="1" ht="42" customHeight="1">
      <c r="A4" s="73" t="s">
        <v>1343</v>
      </c>
      <c r="B4" s="74" t="s">
        <v>1344</v>
      </c>
      <c r="C4" s="75" t="s">
        <v>1114</v>
      </c>
    </row>
    <row r="5" spans="1:3" s="63" customFormat="1" ht="33.75" customHeight="1">
      <c r="A5" s="76">
        <v>20910</v>
      </c>
      <c r="B5" s="77" t="s">
        <v>1359</v>
      </c>
      <c r="C5" s="78">
        <f>SUM(C6:C9)</f>
        <v>24817</v>
      </c>
    </row>
    <row r="6" spans="1:3" s="63" customFormat="1" ht="33.75" customHeight="1">
      <c r="A6" s="76">
        <v>2091001</v>
      </c>
      <c r="B6" s="79" t="s">
        <v>1360</v>
      </c>
      <c r="C6" s="78">
        <v>24237</v>
      </c>
    </row>
    <row r="7" spans="1:3" s="63" customFormat="1" ht="33.75" customHeight="1">
      <c r="A7" s="76">
        <v>2091002</v>
      </c>
      <c r="B7" s="79" t="s">
        <v>1361</v>
      </c>
      <c r="C7" s="80">
        <v>580</v>
      </c>
    </row>
    <row r="8" spans="1:3" s="63" customFormat="1" ht="33.75" customHeight="1">
      <c r="A8" s="76">
        <v>2091003</v>
      </c>
      <c r="B8" s="79" t="s">
        <v>1362</v>
      </c>
      <c r="C8" s="80"/>
    </row>
    <row r="9" spans="1:3" s="63" customFormat="1" ht="33.75" customHeight="1">
      <c r="A9" s="76">
        <v>2091099</v>
      </c>
      <c r="B9" s="79" t="s">
        <v>1363</v>
      </c>
      <c r="C9" s="80"/>
    </row>
    <row r="10" spans="1:3" s="63" customFormat="1" ht="33.75" customHeight="1">
      <c r="A10" s="76">
        <v>20912</v>
      </c>
      <c r="B10" s="77" t="s">
        <v>1364</v>
      </c>
      <c r="C10" s="80">
        <f>SUM(C11:C13)</f>
        <v>79900</v>
      </c>
    </row>
    <row r="11" spans="1:3" s="63" customFormat="1" ht="33.75" customHeight="1">
      <c r="A11" s="81">
        <v>2091201</v>
      </c>
      <c r="B11" s="79" t="s">
        <v>1365</v>
      </c>
      <c r="C11" s="82">
        <v>74400</v>
      </c>
    </row>
    <row r="12" spans="1:3" s="63" customFormat="1" ht="33.75" customHeight="1">
      <c r="A12" s="81">
        <v>2091202</v>
      </c>
      <c r="B12" s="79" t="s">
        <v>1366</v>
      </c>
      <c r="C12" s="82">
        <v>5500</v>
      </c>
    </row>
    <row r="13" spans="1:3" s="63" customFormat="1" ht="33.75" customHeight="1">
      <c r="A13" s="81">
        <v>2091299</v>
      </c>
      <c r="B13" s="79" t="s">
        <v>1367</v>
      </c>
      <c r="C13" s="82"/>
    </row>
    <row r="14" spans="1:3" s="63" customFormat="1" ht="33.75" customHeight="1">
      <c r="A14" s="83" t="s">
        <v>1355</v>
      </c>
      <c r="B14" s="77" t="s">
        <v>1368</v>
      </c>
      <c r="C14" s="82">
        <f>C5+C10</f>
        <v>104717</v>
      </c>
    </row>
  </sheetData>
  <sheetProtection/>
  <mergeCells count="1">
    <mergeCell ref="A2:C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U35"/>
  <sheetViews>
    <sheetView zoomScaleSheetLayoutView="100" workbookViewId="0" topLeftCell="A1">
      <selection activeCell="A2" sqref="A2:K2"/>
    </sheetView>
  </sheetViews>
  <sheetFormatPr defaultColWidth="9.00390625" defaultRowHeight="21" customHeight="1"/>
  <cols>
    <col min="1" max="1" width="7.75390625" style="39" customWidth="1"/>
    <col min="2" max="2" width="17.50390625" style="37" customWidth="1"/>
    <col min="3" max="3" width="52.875" style="37" customWidth="1"/>
    <col min="4" max="4" width="11.125" style="40" customWidth="1"/>
    <col min="5" max="6" width="17.125" style="37" customWidth="1"/>
    <col min="7" max="8" width="11.125" style="37" customWidth="1"/>
    <col min="9" max="9" width="14.625" style="37" customWidth="1"/>
    <col min="10" max="10" width="15.00390625" style="37" customWidth="1"/>
    <col min="11" max="11" width="40.50390625" style="37" customWidth="1"/>
    <col min="12" max="21" width="11.125" style="37" customWidth="1"/>
    <col min="22" max="254" width="9.00390625" style="37" customWidth="1"/>
    <col min="255" max="16384" width="9.00390625" style="38" customWidth="1"/>
  </cols>
  <sheetData>
    <row r="1" ht="21" customHeight="1">
      <c r="A1" s="3" t="s">
        <v>1369</v>
      </c>
    </row>
    <row r="2" spans="1:21" s="37" customFormat="1" ht="42" customHeight="1">
      <c r="A2" s="41" t="s">
        <v>1370</v>
      </c>
      <c r="B2" s="41"/>
      <c r="C2" s="41"/>
      <c r="D2" s="41"/>
      <c r="E2" s="41"/>
      <c r="F2" s="41"/>
      <c r="G2" s="41"/>
      <c r="H2" s="41"/>
      <c r="I2" s="41"/>
      <c r="J2" s="41"/>
      <c r="K2" s="41"/>
      <c r="L2" s="54"/>
      <c r="M2" s="54"/>
      <c r="N2" s="54"/>
      <c r="O2" s="54"/>
      <c r="P2" s="54"/>
      <c r="Q2" s="54"/>
      <c r="R2" s="54"/>
      <c r="S2" s="54"/>
      <c r="T2" s="54"/>
      <c r="U2" s="54"/>
    </row>
    <row r="3" spans="1:21" s="37" customFormat="1" ht="19.5" customHeight="1">
      <c r="A3" s="42" t="s">
        <v>1371</v>
      </c>
      <c r="B3" s="43"/>
      <c r="C3" s="41"/>
      <c r="D3" s="41"/>
      <c r="E3" s="41"/>
      <c r="F3" s="41"/>
      <c r="G3" s="41"/>
      <c r="H3" s="41"/>
      <c r="I3" s="41"/>
      <c r="J3" s="41"/>
      <c r="K3" s="55" t="s">
        <v>34</v>
      </c>
      <c r="L3" s="56"/>
      <c r="M3" s="56"/>
      <c r="N3" s="56"/>
      <c r="O3" s="56"/>
      <c r="P3" s="56"/>
      <c r="Q3" s="56"/>
      <c r="R3" s="56"/>
      <c r="S3" s="56"/>
      <c r="T3" s="61"/>
      <c r="U3" s="56"/>
    </row>
    <row r="4" spans="1:21" s="37" customFormat="1" ht="21" customHeight="1">
      <c r="A4" s="44" t="s">
        <v>1372</v>
      </c>
      <c r="B4" s="45" t="s">
        <v>1373</v>
      </c>
      <c r="C4" s="46" t="s">
        <v>1374</v>
      </c>
      <c r="D4" s="47" t="s">
        <v>1375</v>
      </c>
      <c r="E4" s="45" t="s">
        <v>1376</v>
      </c>
      <c r="F4" s="45" t="s">
        <v>1377</v>
      </c>
      <c r="G4" s="45" t="s">
        <v>1378</v>
      </c>
      <c r="H4" s="45" t="s">
        <v>1379</v>
      </c>
      <c r="I4" s="45" t="s">
        <v>1380</v>
      </c>
      <c r="J4" s="57" t="s">
        <v>1381</v>
      </c>
      <c r="K4" s="57"/>
      <c r="L4" s="58"/>
      <c r="M4" s="58"/>
      <c r="N4" s="58"/>
      <c r="O4" s="58"/>
      <c r="P4" s="58"/>
      <c r="Q4" s="58"/>
      <c r="R4" s="58"/>
      <c r="S4" s="58"/>
      <c r="T4" s="62"/>
      <c r="U4" s="58"/>
    </row>
    <row r="5" spans="1:21" s="37" customFormat="1" ht="21" customHeight="1">
      <c r="A5" s="266" t="s">
        <v>1382</v>
      </c>
      <c r="B5" s="48" t="s">
        <v>1383</v>
      </c>
      <c r="C5" s="46" t="s">
        <v>1384</v>
      </c>
      <c r="D5" s="49">
        <v>2559</v>
      </c>
      <c r="E5" s="50"/>
      <c r="F5" s="50"/>
      <c r="G5" s="50">
        <v>2559</v>
      </c>
      <c r="H5" s="50"/>
      <c r="I5" s="50" t="s">
        <v>1385</v>
      </c>
      <c r="J5" s="50" t="s">
        <v>1386</v>
      </c>
      <c r="K5" s="50" t="s">
        <v>1387</v>
      </c>
      <c r="L5" s="58"/>
      <c r="M5" s="58"/>
      <c r="N5" s="58"/>
      <c r="O5" s="58"/>
      <c r="P5" s="58"/>
      <c r="Q5" s="58"/>
      <c r="R5" s="58"/>
      <c r="S5" s="58"/>
      <c r="T5" s="62"/>
      <c r="U5" s="58"/>
    </row>
    <row r="6" spans="1:21" s="37" customFormat="1" ht="21" customHeight="1">
      <c r="A6" s="266" t="s">
        <v>1388</v>
      </c>
      <c r="B6" s="48" t="s">
        <v>1389</v>
      </c>
      <c r="C6" s="46" t="s">
        <v>1390</v>
      </c>
      <c r="D6" s="49">
        <v>1900.18</v>
      </c>
      <c r="E6" s="50"/>
      <c r="F6" s="50"/>
      <c r="G6" s="50">
        <v>1900.18</v>
      </c>
      <c r="H6" s="50"/>
      <c r="I6" s="50" t="s">
        <v>1391</v>
      </c>
      <c r="J6" s="50">
        <v>2140104</v>
      </c>
      <c r="K6" s="50" t="s">
        <v>1392</v>
      </c>
      <c r="L6" s="59"/>
      <c r="M6" s="59"/>
      <c r="N6" s="59"/>
      <c r="O6" s="59"/>
      <c r="P6" s="59"/>
      <c r="Q6" s="59"/>
      <c r="R6" s="59"/>
      <c r="S6" s="59"/>
      <c r="T6" s="59"/>
      <c r="U6" s="59"/>
    </row>
    <row r="7" spans="1:21" s="37" customFormat="1" ht="21" customHeight="1">
      <c r="A7" s="266" t="s">
        <v>1393</v>
      </c>
      <c r="B7" s="48" t="s">
        <v>1394</v>
      </c>
      <c r="C7" s="46" t="s">
        <v>1395</v>
      </c>
      <c r="D7" s="49">
        <v>37.1</v>
      </c>
      <c r="E7" s="50"/>
      <c r="F7" s="50"/>
      <c r="G7" s="50">
        <v>37.1</v>
      </c>
      <c r="H7" s="50"/>
      <c r="I7" s="50"/>
      <c r="J7" s="50">
        <v>2140401</v>
      </c>
      <c r="K7" s="50" t="s">
        <v>1396</v>
      </c>
      <c r="L7" s="60"/>
      <c r="M7" s="60"/>
      <c r="N7" s="60"/>
      <c r="O7" s="60"/>
      <c r="P7" s="60"/>
      <c r="Q7" s="60"/>
      <c r="R7" s="60"/>
      <c r="S7" s="60"/>
      <c r="T7" s="60"/>
      <c r="U7" s="60"/>
    </row>
    <row r="8" spans="1:11" ht="21" customHeight="1">
      <c r="A8" s="266" t="s">
        <v>1397</v>
      </c>
      <c r="B8" s="48" t="s">
        <v>1398</v>
      </c>
      <c r="C8" s="46" t="s">
        <v>1399</v>
      </c>
      <c r="D8" s="49">
        <v>1570</v>
      </c>
      <c r="E8" s="50"/>
      <c r="F8" s="50"/>
      <c r="G8" s="50">
        <v>1570</v>
      </c>
      <c r="H8" s="50"/>
      <c r="I8" s="50" t="s">
        <v>1400</v>
      </c>
      <c r="J8" s="50">
        <v>2140602</v>
      </c>
      <c r="K8" s="50" t="s">
        <v>1401</v>
      </c>
    </row>
    <row r="9" spans="1:11" ht="21" customHeight="1">
      <c r="A9" s="266" t="s">
        <v>1402</v>
      </c>
      <c r="B9" s="48" t="s">
        <v>1403</v>
      </c>
      <c r="C9" s="46" t="s">
        <v>1404</v>
      </c>
      <c r="D9" s="49">
        <v>2660</v>
      </c>
      <c r="E9" s="50"/>
      <c r="F9" s="50"/>
      <c r="G9" s="50">
        <v>2660</v>
      </c>
      <c r="H9" s="50"/>
      <c r="I9" s="50" t="s">
        <v>1400</v>
      </c>
      <c r="J9" s="50">
        <v>2140602</v>
      </c>
      <c r="K9" s="50" t="s">
        <v>1401</v>
      </c>
    </row>
    <row r="10" spans="1:11" ht="21" customHeight="1">
      <c r="A10" s="266" t="s">
        <v>1405</v>
      </c>
      <c r="B10" s="48" t="s">
        <v>1406</v>
      </c>
      <c r="C10" s="46" t="s">
        <v>1407</v>
      </c>
      <c r="D10" s="49">
        <v>188</v>
      </c>
      <c r="E10" s="50"/>
      <c r="F10" s="50"/>
      <c r="G10" s="50">
        <v>188</v>
      </c>
      <c r="H10" s="50"/>
      <c r="I10" s="50"/>
      <c r="J10" s="50">
        <v>21014</v>
      </c>
      <c r="K10" s="50" t="s">
        <v>1408</v>
      </c>
    </row>
    <row r="11" spans="1:11" ht="21" customHeight="1">
      <c r="A11" s="266" t="s">
        <v>1409</v>
      </c>
      <c r="B11" s="48" t="s">
        <v>1410</v>
      </c>
      <c r="C11" s="46" t="s">
        <v>1411</v>
      </c>
      <c r="D11" s="49">
        <v>1028</v>
      </c>
      <c r="E11" s="50"/>
      <c r="F11" s="50"/>
      <c r="G11" s="50">
        <v>1028</v>
      </c>
      <c r="H11" s="50"/>
      <c r="I11" s="50"/>
      <c r="J11" s="50">
        <v>208</v>
      </c>
      <c r="K11" s="50" t="s">
        <v>1326</v>
      </c>
    </row>
    <row r="12" spans="1:11" ht="21" customHeight="1">
      <c r="A12" s="266" t="s">
        <v>1412</v>
      </c>
      <c r="B12" s="48" t="s">
        <v>1413</v>
      </c>
      <c r="C12" s="46" t="s">
        <v>1414</v>
      </c>
      <c r="D12" s="49">
        <v>145</v>
      </c>
      <c r="E12" s="50"/>
      <c r="F12" s="50"/>
      <c r="G12" s="50">
        <v>145</v>
      </c>
      <c r="H12" s="50"/>
      <c r="I12" s="50"/>
      <c r="J12" s="50">
        <v>210</v>
      </c>
      <c r="K12" s="50" t="s">
        <v>1415</v>
      </c>
    </row>
    <row r="13" spans="1:11" ht="21" customHeight="1">
      <c r="A13" s="266" t="s">
        <v>1416</v>
      </c>
      <c r="B13" s="48" t="s">
        <v>1417</v>
      </c>
      <c r="C13" s="46" t="s">
        <v>1418</v>
      </c>
      <c r="D13" s="49">
        <v>713</v>
      </c>
      <c r="E13" s="50"/>
      <c r="F13" s="50"/>
      <c r="G13" s="50">
        <v>713</v>
      </c>
      <c r="H13" s="50"/>
      <c r="I13" s="50" t="s">
        <v>1419</v>
      </c>
      <c r="J13" s="50">
        <v>2130108</v>
      </c>
      <c r="K13" s="50" t="s">
        <v>1420</v>
      </c>
    </row>
    <row r="14" spans="1:11" ht="21" customHeight="1">
      <c r="A14" s="266" t="s">
        <v>1421</v>
      </c>
      <c r="B14" s="48" t="s">
        <v>1422</v>
      </c>
      <c r="C14" s="46" t="s">
        <v>1423</v>
      </c>
      <c r="D14" s="49">
        <v>10.3</v>
      </c>
      <c r="E14" s="50"/>
      <c r="F14" s="50"/>
      <c r="G14" s="50">
        <v>7</v>
      </c>
      <c r="H14" s="50">
        <v>3.3</v>
      </c>
      <c r="I14" s="50" t="s">
        <v>1424</v>
      </c>
      <c r="J14" s="50" t="s">
        <v>1425</v>
      </c>
      <c r="K14" s="50" t="s">
        <v>1426</v>
      </c>
    </row>
    <row r="15" spans="1:11" ht="21" customHeight="1">
      <c r="A15" s="266" t="s">
        <v>1427</v>
      </c>
      <c r="B15" s="48" t="s">
        <v>1428</v>
      </c>
      <c r="C15" s="46" t="s">
        <v>1429</v>
      </c>
      <c r="D15" s="49">
        <v>944</v>
      </c>
      <c r="E15" s="50"/>
      <c r="F15" s="50"/>
      <c r="G15" s="50">
        <v>944</v>
      </c>
      <c r="H15" s="50"/>
      <c r="I15" s="50" t="s">
        <v>1424</v>
      </c>
      <c r="J15" s="50">
        <v>2130319</v>
      </c>
      <c r="K15" s="50" t="s">
        <v>1430</v>
      </c>
    </row>
    <row r="16" spans="1:11" ht="21" customHeight="1">
      <c r="A16" s="266" t="s">
        <v>1431</v>
      </c>
      <c r="B16" s="48" t="s">
        <v>1432</v>
      </c>
      <c r="C16" s="46" t="s">
        <v>1433</v>
      </c>
      <c r="D16" s="49">
        <v>2667</v>
      </c>
      <c r="E16" s="50"/>
      <c r="F16" s="50"/>
      <c r="G16" s="50">
        <v>2667</v>
      </c>
      <c r="H16" s="50"/>
      <c r="I16" s="50" t="s">
        <v>1434</v>
      </c>
      <c r="J16" s="50">
        <v>21301</v>
      </c>
      <c r="K16" s="50" t="s">
        <v>1435</v>
      </c>
    </row>
    <row r="17" spans="1:11" ht="21" customHeight="1">
      <c r="A17" s="266" t="s">
        <v>1436</v>
      </c>
      <c r="B17" s="48" t="s">
        <v>1437</v>
      </c>
      <c r="C17" s="46" t="s">
        <v>1433</v>
      </c>
      <c r="D17" s="49">
        <v>14804</v>
      </c>
      <c r="E17" s="50"/>
      <c r="F17" s="50"/>
      <c r="G17" s="50">
        <v>14804</v>
      </c>
      <c r="H17" s="50"/>
      <c r="I17" s="50"/>
      <c r="J17" s="50">
        <v>21301</v>
      </c>
      <c r="K17" s="50" t="s">
        <v>1438</v>
      </c>
    </row>
    <row r="18" spans="1:11" ht="21" customHeight="1">
      <c r="A18" s="266" t="s">
        <v>1439</v>
      </c>
      <c r="B18" s="48" t="s">
        <v>1440</v>
      </c>
      <c r="C18" s="46" t="s">
        <v>1441</v>
      </c>
      <c r="D18" s="49">
        <v>1000</v>
      </c>
      <c r="E18" s="50"/>
      <c r="F18" s="50"/>
      <c r="G18" s="50">
        <v>1000</v>
      </c>
      <c r="H18" s="50"/>
      <c r="I18" s="50"/>
      <c r="J18" s="50">
        <v>21301</v>
      </c>
      <c r="K18" s="50" t="s">
        <v>1435</v>
      </c>
    </row>
    <row r="19" spans="1:11" ht="21" customHeight="1">
      <c r="A19" s="266" t="s">
        <v>1442</v>
      </c>
      <c r="B19" s="48" t="s">
        <v>1443</v>
      </c>
      <c r="C19" s="46" t="s">
        <v>1444</v>
      </c>
      <c r="D19" s="49">
        <v>7629</v>
      </c>
      <c r="E19" s="50"/>
      <c r="F19" s="50">
        <v>7604</v>
      </c>
      <c r="G19" s="50">
        <v>25</v>
      </c>
      <c r="H19" s="50"/>
      <c r="I19" s="50" t="s">
        <v>1445</v>
      </c>
      <c r="J19" s="50">
        <v>21305</v>
      </c>
      <c r="K19" s="50" t="s">
        <v>1391</v>
      </c>
    </row>
    <row r="20" spans="1:11" ht="21" customHeight="1">
      <c r="A20" s="266" t="s">
        <v>1446</v>
      </c>
      <c r="B20" s="48" t="s">
        <v>1447</v>
      </c>
      <c r="C20" s="46" t="s">
        <v>1448</v>
      </c>
      <c r="D20" s="49">
        <v>161</v>
      </c>
      <c r="E20" s="50"/>
      <c r="F20" s="51"/>
      <c r="G20" s="50">
        <v>161</v>
      </c>
      <c r="H20" s="50"/>
      <c r="I20" s="50" t="s">
        <v>1445</v>
      </c>
      <c r="J20" s="50">
        <v>21305</v>
      </c>
      <c r="K20" s="50" t="s">
        <v>1391</v>
      </c>
    </row>
    <row r="21" spans="1:11" ht="21" customHeight="1">
      <c r="A21" s="266" t="s">
        <v>1449</v>
      </c>
      <c r="B21" s="48" t="s">
        <v>1450</v>
      </c>
      <c r="C21" s="46" t="s">
        <v>1451</v>
      </c>
      <c r="D21" s="49">
        <v>100</v>
      </c>
      <c r="E21" s="50"/>
      <c r="F21" s="50"/>
      <c r="G21" s="50">
        <v>100</v>
      </c>
      <c r="H21" s="50"/>
      <c r="I21" s="50" t="s">
        <v>1445</v>
      </c>
      <c r="J21" s="50">
        <v>21305</v>
      </c>
      <c r="K21" s="50" t="s">
        <v>1391</v>
      </c>
    </row>
    <row r="22" spans="1:11" ht="21" customHeight="1">
      <c r="A22" s="266" t="s">
        <v>1452</v>
      </c>
      <c r="B22" s="48" t="s">
        <v>1453</v>
      </c>
      <c r="C22" s="46" t="s">
        <v>1454</v>
      </c>
      <c r="D22" s="49">
        <v>58.36</v>
      </c>
      <c r="E22" s="50"/>
      <c r="F22" s="50"/>
      <c r="G22" s="50">
        <v>58.36</v>
      </c>
      <c r="H22" s="50"/>
      <c r="I22" s="50"/>
      <c r="J22" s="50">
        <v>21699</v>
      </c>
      <c r="K22" s="50" t="s">
        <v>1455</v>
      </c>
    </row>
    <row r="23" spans="1:11" ht="21" customHeight="1">
      <c r="A23" s="266" t="s">
        <v>1456</v>
      </c>
      <c r="B23" s="48" t="s">
        <v>1457</v>
      </c>
      <c r="C23" s="46" t="s">
        <v>1458</v>
      </c>
      <c r="D23" s="49">
        <v>674</v>
      </c>
      <c r="E23" s="50">
        <v>241</v>
      </c>
      <c r="F23" s="50"/>
      <c r="G23" s="50">
        <v>433</v>
      </c>
      <c r="H23" s="50"/>
      <c r="I23" s="50"/>
      <c r="J23" s="50">
        <v>21308</v>
      </c>
      <c r="K23" s="50" t="s">
        <v>1459</v>
      </c>
    </row>
    <row r="24" spans="1:11" ht="21" customHeight="1">
      <c r="A24" s="266" t="s">
        <v>1460</v>
      </c>
      <c r="B24" s="48" t="s">
        <v>1461</v>
      </c>
      <c r="C24" s="46" t="s">
        <v>1462</v>
      </c>
      <c r="D24" s="49">
        <v>1979</v>
      </c>
      <c r="E24" s="50">
        <v>848</v>
      </c>
      <c r="F24" s="50"/>
      <c r="G24" s="50">
        <v>1131</v>
      </c>
      <c r="H24" s="50"/>
      <c r="I24" s="50"/>
      <c r="J24" s="50">
        <v>2130803</v>
      </c>
      <c r="K24" s="50" t="s">
        <v>1463</v>
      </c>
    </row>
    <row r="25" spans="1:11" ht="21" customHeight="1">
      <c r="A25" s="266" t="s">
        <v>1464</v>
      </c>
      <c r="B25" s="48" t="s">
        <v>1465</v>
      </c>
      <c r="C25" s="46" t="s">
        <v>1466</v>
      </c>
      <c r="D25" s="49">
        <v>90</v>
      </c>
      <c r="E25" s="50"/>
      <c r="F25" s="50"/>
      <c r="G25" s="50">
        <v>90</v>
      </c>
      <c r="H25" s="50"/>
      <c r="I25" s="50"/>
      <c r="J25" s="50">
        <v>2070199</v>
      </c>
      <c r="K25" s="50" t="s">
        <v>1467</v>
      </c>
    </row>
    <row r="26" spans="1:11" ht="21" customHeight="1">
      <c r="A26" s="266" t="s">
        <v>1468</v>
      </c>
      <c r="B26" s="48" t="s">
        <v>1469</v>
      </c>
      <c r="C26" s="46" t="s">
        <v>1470</v>
      </c>
      <c r="D26" s="49">
        <v>39.06</v>
      </c>
      <c r="E26" s="50"/>
      <c r="F26" s="50"/>
      <c r="G26" s="50">
        <v>39.06</v>
      </c>
      <c r="H26" s="50"/>
      <c r="I26" s="50"/>
      <c r="J26" s="50">
        <v>2070699</v>
      </c>
      <c r="K26" s="50" t="s">
        <v>1471</v>
      </c>
    </row>
    <row r="27" spans="1:11" ht="21" customHeight="1">
      <c r="A27" s="266" t="s">
        <v>1472</v>
      </c>
      <c r="B27" s="48" t="s">
        <v>1473</v>
      </c>
      <c r="C27" s="46" t="s">
        <v>1474</v>
      </c>
      <c r="D27" s="49">
        <v>102</v>
      </c>
      <c r="E27" s="50"/>
      <c r="F27" s="50"/>
      <c r="G27" s="50">
        <v>102</v>
      </c>
      <c r="H27" s="50"/>
      <c r="I27" s="50"/>
      <c r="J27" s="50">
        <v>2060402</v>
      </c>
      <c r="K27" s="50" t="s">
        <v>1475</v>
      </c>
    </row>
    <row r="28" spans="1:11" ht="21" customHeight="1">
      <c r="A28" s="266" t="s">
        <v>1476</v>
      </c>
      <c r="B28" s="48" t="s">
        <v>1477</v>
      </c>
      <c r="C28" s="46" t="s">
        <v>1478</v>
      </c>
      <c r="D28" s="49">
        <v>890</v>
      </c>
      <c r="E28" s="50"/>
      <c r="F28" s="50"/>
      <c r="G28" s="50">
        <v>890</v>
      </c>
      <c r="H28" s="50"/>
      <c r="I28" s="50" t="s">
        <v>1479</v>
      </c>
      <c r="J28" s="50">
        <v>2050201</v>
      </c>
      <c r="K28" s="50" t="s">
        <v>1480</v>
      </c>
    </row>
    <row r="29" spans="1:11" ht="21" customHeight="1">
      <c r="A29" s="266" t="s">
        <v>1481</v>
      </c>
      <c r="B29" s="48" t="s">
        <v>1482</v>
      </c>
      <c r="C29" s="46" t="s">
        <v>1483</v>
      </c>
      <c r="D29" s="49">
        <v>975</v>
      </c>
      <c r="E29" s="50"/>
      <c r="F29" s="50"/>
      <c r="G29" s="50">
        <v>975</v>
      </c>
      <c r="H29" s="50"/>
      <c r="I29" s="50" t="s">
        <v>1479</v>
      </c>
      <c r="J29" s="50">
        <v>2050204</v>
      </c>
      <c r="K29" s="50" t="s">
        <v>1484</v>
      </c>
    </row>
    <row r="30" spans="1:11" ht="21" customHeight="1">
      <c r="A30" s="266" t="s">
        <v>1485</v>
      </c>
      <c r="B30" s="48" t="s">
        <v>1486</v>
      </c>
      <c r="C30" s="46" t="s">
        <v>1487</v>
      </c>
      <c r="D30" s="49">
        <v>86.4</v>
      </c>
      <c r="E30" s="50"/>
      <c r="F30" s="50"/>
      <c r="G30" s="50">
        <v>86.4</v>
      </c>
      <c r="H30" s="50"/>
      <c r="I30" s="50" t="s">
        <v>1479</v>
      </c>
      <c r="J30" s="50">
        <v>2050201</v>
      </c>
      <c r="K30" s="50" t="s">
        <v>1480</v>
      </c>
    </row>
    <row r="31" spans="1:11" ht="21" customHeight="1">
      <c r="A31" s="266" t="s">
        <v>1488</v>
      </c>
      <c r="B31" s="48" t="s">
        <v>1489</v>
      </c>
      <c r="C31" s="46" t="s">
        <v>1490</v>
      </c>
      <c r="D31" s="49">
        <v>424.3</v>
      </c>
      <c r="E31" s="50"/>
      <c r="F31" s="50"/>
      <c r="G31" s="50">
        <v>424.3</v>
      </c>
      <c r="H31" s="50"/>
      <c r="I31" s="50" t="s">
        <v>1479</v>
      </c>
      <c r="J31" s="50">
        <v>20502</v>
      </c>
      <c r="K31" s="50" t="s">
        <v>1491</v>
      </c>
    </row>
    <row r="32" spans="1:11" ht="21" customHeight="1">
      <c r="A32" s="266" t="s">
        <v>1492</v>
      </c>
      <c r="B32" s="48" t="s">
        <v>1493</v>
      </c>
      <c r="C32" s="46" t="s">
        <v>1494</v>
      </c>
      <c r="D32" s="49">
        <v>13</v>
      </c>
      <c r="E32" s="50"/>
      <c r="F32" s="50"/>
      <c r="G32" s="50">
        <v>13</v>
      </c>
      <c r="H32" s="50"/>
      <c r="I32" s="50" t="s">
        <v>1495</v>
      </c>
      <c r="J32" s="50">
        <v>20138</v>
      </c>
      <c r="K32" s="50" t="s">
        <v>1496</v>
      </c>
    </row>
    <row r="33" spans="1:11" ht="21" customHeight="1">
      <c r="A33" s="266" t="s">
        <v>1497</v>
      </c>
      <c r="B33" s="48" t="s">
        <v>1498</v>
      </c>
      <c r="C33" s="46" t="s">
        <v>1499</v>
      </c>
      <c r="D33" s="49">
        <v>18</v>
      </c>
      <c r="E33" s="50"/>
      <c r="F33" s="50"/>
      <c r="G33" s="50">
        <v>18</v>
      </c>
      <c r="H33" s="50"/>
      <c r="I33" s="50" t="s">
        <v>1500</v>
      </c>
      <c r="J33" s="50">
        <v>20108</v>
      </c>
      <c r="K33" s="50" t="s">
        <v>1501</v>
      </c>
    </row>
    <row r="34" spans="1:11" ht="21" customHeight="1">
      <c r="A34" s="266" t="s">
        <v>1502</v>
      </c>
      <c r="B34" s="48" t="s">
        <v>1503</v>
      </c>
      <c r="C34" s="46" t="s">
        <v>1504</v>
      </c>
      <c r="D34" s="49">
        <v>44.9</v>
      </c>
      <c r="E34" s="50"/>
      <c r="F34" s="50"/>
      <c r="G34" s="50">
        <v>44.9</v>
      </c>
      <c r="H34" s="50"/>
      <c r="I34" s="50"/>
      <c r="J34" s="50">
        <v>2030607</v>
      </c>
      <c r="K34" s="50" t="s">
        <v>1505</v>
      </c>
    </row>
    <row r="35" spans="1:11" ht="21" customHeight="1">
      <c r="A35" s="52"/>
      <c r="B35" s="48" t="s">
        <v>1127</v>
      </c>
      <c r="C35" s="51"/>
      <c r="D35" s="53">
        <f>SUM(D5:D34)</f>
        <v>43509.600000000006</v>
      </c>
      <c r="E35" s="53">
        <f>SUM(E5:E34)</f>
        <v>1089</v>
      </c>
      <c r="F35" s="53">
        <f>SUM(F5:F34)</f>
        <v>7604</v>
      </c>
      <c r="G35" s="53">
        <f>SUM(G5:G34)</f>
        <v>34813.3</v>
      </c>
      <c r="H35" s="51"/>
      <c r="I35" s="51"/>
      <c r="J35" s="51"/>
      <c r="K35" s="51"/>
    </row>
    <row r="65438" s="38" customFormat="1" ht="21" customHeight="1"/>
    <row r="65439" s="38" customFormat="1" ht="21" customHeight="1"/>
    <row r="65440" s="38" customFormat="1" ht="21" customHeight="1"/>
    <row r="65441" s="38" customFormat="1" ht="21" customHeight="1"/>
    <row r="65442" s="38" customFormat="1" ht="21" customHeight="1"/>
    <row r="65443" s="38" customFormat="1" ht="21" customHeight="1"/>
    <row r="65444" s="38" customFormat="1" ht="21" customHeight="1"/>
    <row r="65445" s="38" customFormat="1" ht="21" customHeight="1"/>
    <row r="65446" s="38" customFormat="1" ht="21" customHeight="1"/>
    <row r="65447" s="38" customFormat="1" ht="21" customHeight="1"/>
    <row r="65448" s="38" customFormat="1" ht="21" customHeight="1"/>
    <row r="65449" s="38" customFormat="1" ht="21" customHeight="1"/>
    <row r="65450" s="38" customFormat="1" ht="21" customHeight="1"/>
    <row r="65451" s="38" customFormat="1" ht="21" customHeight="1"/>
    <row r="65452" s="38" customFormat="1" ht="21" customHeight="1"/>
    <row r="65453" s="38" customFormat="1" ht="21" customHeight="1"/>
    <row r="65454" s="38" customFormat="1" ht="21" customHeight="1"/>
    <row r="65455" s="38" customFormat="1" ht="21" customHeight="1"/>
    <row r="65456" s="38" customFormat="1" ht="21" customHeight="1"/>
    <row r="65457" s="38" customFormat="1" ht="21" customHeight="1"/>
    <row r="65458" s="38" customFormat="1" ht="21" customHeight="1"/>
    <row r="65459" s="38" customFormat="1" ht="21" customHeight="1"/>
    <row r="65460" s="38" customFormat="1" ht="21" customHeight="1"/>
    <row r="65461" s="38" customFormat="1" ht="21" customHeight="1"/>
    <row r="65462" s="38" customFormat="1" ht="21" customHeight="1"/>
    <row r="65463" s="38" customFormat="1" ht="21" customHeight="1"/>
    <row r="65464" s="38" customFormat="1" ht="21" customHeight="1"/>
    <row r="65465" s="38" customFormat="1" ht="21" customHeight="1"/>
    <row r="65466" s="38" customFormat="1" ht="21" customHeight="1"/>
    <row r="65467" s="38" customFormat="1" ht="21" customHeight="1"/>
    <row r="65468" s="38" customFormat="1" ht="21" customHeight="1"/>
    <row r="65469" s="38" customFormat="1" ht="21" customHeight="1"/>
    <row r="65470" s="38" customFormat="1" ht="21" customHeight="1"/>
    <row r="65471" s="38" customFormat="1" ht="21" customHeight="1"/>
    <row r="65472" s="38" customFormat="1" ht="21" customHeight="1"/>
    <row r="65473" s="38" customFormat="1" ht="21" customHeight="1"/>
    <row r="65474" s="38" customFormat="1" ht="21" customHeight="1"/>
    <row r="65475" s="38" customFormat="1" ht="21" customHeight="1"/>
    <row r="65476" s="38" customFormat="1" ht="21" customHeight="1"/>
    <row r="65477" s="38" customFormat="1" ht="21" customHeight="1"/>
    <row r="65478" s="38" customFormat="1" ht="21" customHeight="1"/>
    <row r="65479" s="38" customFormat="1" ht="21" customHeight="1"/>
    <row r="65480" s="38" customFormat="1" ht="21" customHeight="1"/>
    <row r="65481" s="38" customFormat="1" ht="21" customHeight="1"/>
    <row r="65482" s="38" customFormat="1" ht="21" customHeight="1"/>
    <row r="65483" s="38" customFormat="1" ht="21" customHeight="1"/>
    <row r="65484" s="38" customFormat="1" ht="21" customHeight="1"/>
    <row r="65485" s="38" customFormat="1" ht="21" customHeight="1"/>
    <row r="65486" s="38" customFormat="1" ht="21" customHeight="1"/>
    <row r="65487" s="38" customFormat="1" ht="21" customHeight="1"/>
    <row r="65488" s="38" customFormat="1" ht="21" customHeight="1"/>
    <row r="65489" s="38" customFormat="1" ht="21" customHeight="1"/>
  </sheetData>
  <sheetProtection/>
  <mergeCells count="3">
    <mergeCell ref="A2:K2"/>
    <mergeCell ref="A3:B3"/>
    <mergeCell ref="J4:K4"/>
  </mergeCells>
  <printOptions/>
  <pageMargins left="0.75" right="0.75" top="1" bottom="1" header="0.51" footer="0.51"/>
  <pageSetup orientation="landscape" paperSize="9"/>
</worksheet>
</file>

<file path=xl/worksheets/sheet23.xml><?xml version="1.0" encoding="utf-8"?>
<worksheet xmlns="http://schemas.openxmlformats.org/spreadsheetml/2006/main" xmlns:r="http://schemas.openxmlformats.org/officeDocument/2006/relationships">
  <dimension ref="A1:D15"/>
  <sheetViews>
    <sheetView zoomScaleSheetLayoutView="100" workbookViewId="0" topLeftCell="A1">
      <selection activeCell="B10" sqref="B10"/>
    </sheetView>
  </sheetViews>
  <sheetFormatPr defaultColWidth="9.00390625" defaultRowHeight="14.25"/>
  <cols>
    <col min="1" max="1" width="9.00390625" style="16" customWidth="1"/>
    <col min="2" max="2" width="47.875" style="16" customWidth="1"/>
    <col min="3" max="3" width="20.50390625" style="16" customWidth="1"/>
    <col min="4" max="4" width="16.625" style="16" customWidth="1"/>
    <col min="5" max="16384" width="9.00390625" style="16" customWidth="1"/>
  </cols>
  <sheetData>
    <row r="1" spans="2:4" s="14" customFormat="1" ht="27" customHeight="1">
      <c r="B1" s="15" t="s">
        <v>1506</v>
      </c>
      <c r="C1" s="17"/>
      <c r="D1" s="18"/>
    </row>
    <row r="2" spans="2:4" s="15" customFormat="1" ht="39" customHeight="1">
      <c r="B2" s="19" t="s">
        <v>1507</v>
      </c>
      <c r="C2" s="19"/>
      <c r="D2" s="19"/>
    </row>
    <row r="3" spans="2:4" s="14" customFormat="1" ht="20.25" customHeight="1">
      <c r="B3" s="15"/>
      <c r="C3" s="17"/>
      <c r="D3" s="20" t="s">
        <v>1131</v>
      </c>
    </row>
    <row r="4" spans="1:4" s="16" customFormat="1" ht="21.75" customHeight="1">
      <c r="A4" s="21" t="s">
        <v>1</v>
      </c>
      <c r="B4" s="21" t="s">
        <v>62</v>
      </c>
      <c r="C4" s="22" t="s">
        <v>63</v>
      </c>
      <c r="D4" s="21" t="s">
        <v>64</v>
      </c>
    </row>
    <row r="5" spans="1:4" s="16" customFormat="1" ht="19.5" customHeight="1">
      <c r="A5" s="23" t="s">
        <v>1205</v>
      </c>
      <c r="B5" s="24" t="s">
        <v>1136</v>
      </c>
      <c r="C5" s="24">
        <v>496</v>
      </c>
      <c r="D5" s="25">
        <v>496</v>
      </c>
    </row>
    <row r="6" spans="1:4" s="16" customFormat="1" ht="19.5" customHeight="1">
      <c r="A6" s="26"/>
      <c r="B6" s="24" t="s">
        <v>1137</v>
      </c>
      <c r="C6" s="24">
        <v>1804</v>
      </c>
      <c r="D6" s="25">
        <v>1804</v>
      </c>
    </row>
    <row r="7" spans="1:4" s="16" customFormat="1" ht="19.5" customHeight="1">
      <c r="A7" s="26"/>
      <c r="B7" s="24" t="s">
        <v>1138</v>
      </c>
      <c r="C7" s="24">
        <v>2424</v>
      </c>
      <c r="D7" s="25">
        <v>2424</v>
      </c>
    </row>
    <row r="8" spans="1:4" s="16" customFormat="1" ht="19.5" customHeight="1">
      <c r="A8" s="26"/>
      <c r="B8" s="24" t="s">
        <v>1139</v>
      </c>
      <c r="C8" s="24">
        <v>4</v>
      </c>
      <c r="D8" s="25">
        <v>4</v>
      </c>
    </row>
    <row r="9" spans="1:4" s="16" customFormat="1" ht="19.5" customHeight="1">
      <c r="A9" s="26"/>
      <c r="B9" s="24" t="s">
        <v>1140</v>
      </c>
      <c r="C9" s="24">
        <v>5652</v>
      </c>
      <c r="D9" s="25">
        <v>5652</v>
      </c>
    </row>
    <row r="10" spans="1:4" s="16" customFormat="1" ht="19.5" customHeight="1">
      <c r="A10" s="31"/>
      <c r="B10" s="24" t="s">
        <v>1141</v>
      </c>
      <c r="C10" s="24"/>
      <c r="D10" s="25"/>
    </row>
    <row r="11" spans="1:4" s="16" customFormat="1" ht="24.75" customHeight="1">
      <c r="A11" s="32" t="s">
        <v>58</v>
      </c>
      <c r="B11" s="36"/>
      <c r="C11" s="34">
        <f>SUM(C5:C10)</f>
        <v>10380</v>
      </c>
      <c r="D11" s="34">
        <f>SUM(D5:D10)</f>
        <v>10380</v>
      </c>
    </row>
    <row r="14" spans="3:4" s="16" customFormat="1" ht="15">
      <c r="C14" s="35"/>
      <c r="D14" s="35"/>
    </row>
    <row r="15" s="16" customFormat="1" ht="15">
      <c r="D15" s="35"/>
    </row>
  </sheetData>
  <sheetProtection/>
  <protectedRanges>
    <protectedRange sqref="C5:C10" name="区域1"/>
  </protectedRanges>
  <mergeCells count="3">
    <mergeCell ref="B2:D2"/>
    <mergeCell ref="A11:B11"/>
    <mergeCell ref="A5:A10"/>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D50"/>
  <sheetViews>
    <sheetView zoomScaleSheetLayoutView="100" workbookViewId="0" topLeftCell="A14">
      <selection activeCell="K25" sqref="K25"/>
    </sheetView>
  </sheetViews>
  <sheetFormatPr defaultColWidth="9.00390625" defaultRowHeight="14.25"/>
  <cols>
    <col min="1" max="1" width="9.00390625" style="16" customWidth="1"/>
    <col min="2" max="2" width="47.875" style="16" customWidth="1"/>
    <col min="3" max="3" width="20.50390625" style="16" customWidth="1"/>
    <col min="4" max="4" width="16.625" style="16" customWidth="1"/>
    <col min="5" max="16384" width="9.00390625" style="16" customWidth="1"/>
  </cols>
  <sheetData>
    <row r="1" spans="2:4" s="14" customFormat="1" ht="27" customHeight="1">
      <c r="B1" s="15" t="s">
        <v>1508</v>
      </c>
      <c r="C1" s="17"/>
      <c r="D1" s="18"/>
    </row>
    <row r="2" spans="2:4" s="15" customFormat="1" ht="39" customHeight="1">
      <c r="B2" s="19" t="s">
        <v>1509</v>
      </c>
      <c r="C2" s="19"/>
      <c r="D2" s="19"/>
    </row>
    <row r="3" spans="2:4" s="14" customFormat="1" ht="20.25" customHeight="1">
      <c r="B3" s="15"/>
      <c r="C3" s="17"/>
      <c r="D3" s="20" t="s">
        <v>1131</v>
      </c>
    </row>
    <row r="4" spans="1:4" s="16" customFormat="1" ht="21.75" customHeight="1">
      <c r="A4" s="21" t="s">
        <v>1</v>
      </c>
      <c r="B4" s="21" t="s">
        <v>62</v>
      </c>
      <c r="C4" s="22" t="s">
        <v>63</v>
      </c>
      <c r="D4" s="21" t="s">
        <v>64</v>
      </c>
    </row>
    <row r="5" spans="1:4" s="16" customFormat="1" ht="19.5" customHeight="1">
      <c r="A5" s="23" t="s">
        <v>1205</v>
      </c>
      <c r="B5" s="24" t="s">
        <v>1143</v>
      </c>
      <c r="C5" s="24"/>
      <c r="D5" s="25"/>
    </row>
    <row r="6" spans="1:4" s="16" customFormat="1" ht="19.5" customHeight="1">
      <c r="A6" s="26"/>
      <c r="B6" s="27" t="s">
        <v>1144</v>
      </c>
      <c r="C6" s="27">
        <v>152585</v>
      </c>
      <c r="D6" s="25">
        <v>127516</v>
      </c>
    </row>
    <row r="7" spans="1:4" s="16" customFormat="1" ht="19.5" customHeight="1">
      <c r="A7" s="26"/>
      <c r="B7" s="28" t="s">
        <v>1145</v>
      </c>
      <c r="C7" s="28"/>
      <c r="D7" s="25"/>
    </row>
    <row r="8" spans="1:4" s="16" customFormat="1" ht="19.5" customHeight="1">
      <c r="A8" s="26"/>
      <c r="B8" s="28" t="s">
        <v>1146</v>
      </c>
      <c r="C8" s="28">
        <v>12066</v>
      </c>
      <c r="D8" s="25">
        <v>5135</v>
      </c>
    </row>
    <row r="9" spans="1:4" s="16" customFormat="1" ht="19.5" customHeight="1">
      <c r="A9" s="26"/>
      <c r="B9" s="28" t="s">
        <v>1147</v>
      </c>
      <c r="C9" s="28"/>
      <c r="D9" s="25"/>
    </row>
    <row r="10" spans="1:4" s="16" customFormat="1" ht="19.5" customHeight="1">
      <c r="A10" s="26"/>
      <c r="B10" s="28" t="s">
        <v>1148</v>
      </c>
      <c r="C10" s="28"/>
      <c r="D10" s="25"/>
    </row>
    <row r="11" spans="1:4" s="16" customFormat="1" ht="19.5" customHeight="1">
      <c r="A11" s="26"/>
      <c r="B11" s="28" t="s">
        <v>1149</v>
      </c>
      <c r="C11" s="28">
        <v>206</v>
      </c>
      <c r="D11" s="25"/>
    </row>
    <row r="12" spans="1:4" s="16" customFormat="1" ht="19.5" customHeight="1">
      <c r="A12" s="26"/>
      <c r="B12" s="28" t="s">
        <v>1150</v>
      </c>
      <c r="C12" s="28">
        <v>1888</v>
      </c>
      <c r="D12" s="25"/>
    </row>
    <row r="13" spans="1:4" s="16" customFormat="1" ht="19.5" customHeight="1">
      <c r="A13" s="26"/>
      <c r="B13" s="28" t="s">
        <v>1151</v>
      </c>
      <c r="C13" s="28">
        <v>14514</v>
      </c>
      <c r="D13" s="25"/>
    </row>
    <row r="14" spans="1:4" s="16" customFormat="1" ht="19.5" customHeight="1">
      <c r="A14" s="26"/>
      <c r="B14" s="28" t="s">
        <v>1152</v>
      </c>
      <c r="C14" s="28">
        <v>23280</v>
      </c>
      <c r="D14" s="25">
        <v>20984</v>
      </c>
    </row>
    <row r="15" spans="1:4" s="16" customFormat="1" ht="19.5" customHeight="1">
      <c r="A15" s="26"/>
      <c r="B15" s="27" t="s">
        <v>1153</v>
      </c>
      <c r="C15" s="27">
        <v>50774</v>
      </c>
      <c r="D15" s="25">
        <v>49074</v>
      </c>
    </row>
    <row r="16" spans="1:4" s="16" customFormat="1" ht="19.5" customHeight="1">
      <c r="A16" s="26"/>
      <c r="B16" s="28" t="s">
        <v>1154</v>
      </c>
      <c r="C16" s="28">
        <v>3588</v>
      </c>
      <c r="D16" s="25"/>
    </row>
    <row r="17" spans="1:4" s="16" customFormat="1" ht="19.5" customHeight="1">
      <c r="A17" s="26"/>
      <c r="B17" s="28" t="s">
        <v>1155</v>
      </c>
      <c r="C17" s="28">
        <v>7434</v>
      </c>
      <c r="D17" s="25">
        <v>4478</v>
      </c>
    </row>
    <row r="18" spans="1:4" s="16" customFormat="1" ht="19.5" customHeight="1">
      <c r="A18" s="26"/>
      <c r="B18" s="28" t="s">
        <v>1156</v>
      </c>
      <c r="C18" s="28"/>
      <c r="D18" s="25"/>
    </row>
    <row r="19" spans="1:4" s="16" customFormat="1" ht="19.5" customHeight="1">
      <c r="A19" s="26"/>
      <c r="B19" s="28" t="s">
        <v>1157</v>
      </c>
      <c r="C19" s="28">
        <v>27539</v>
      </c>
      <c r="D19" s="25">
        <v>27277</v>
      </c>
    </row>
    <row r="20" spans="1:4" s="16" customFormat="1" ht="19.5" customHeight="1">
      <c r="A20" s="26"/>
      <c r="B20" s="28" t="s">
        <v>1158</v>
      </c>
      <c r="C20" s="28">
        <v>1540</v>
      </c>
      <c r="D20" s="25">
        <v>1702</v>
      </c>
    </row>
    <row r="21" spans="1:4" s="16" customFormat="1" ht="19.5" customHeight="1">
      <c r="A21" s="26"/>
      <c r="B21" s="28" t="s">
        <v>1159</v>
      </c>
      <c r="C21" s="28"/>
      <c r="D21" s="25"/>
    </row>
    <row r="22" spans="1:4" s="16" customFormat="1" ht="19.5" customHeight="1">
      <c r="A22" s="26"/>
      <c r="B22" s="28" t="s">
        <v>1160</v>
      </c>
      <c r="C22" s="28"/>
      <c r="D22" s="25"/>
    </row>
    <row r="23" spans="1:4" s="16" customFormat="1" ht="19.5" customHeight="1">
      <c r="A23" s="26"/>
      <c r="B23" s="28" t="s">
        <v>1161</v>
      </c>
      <c r="C23" s="28">
        <v>5824</v>
      </c>
      <c r="D23" s="25">
        <v>7655</v>
      </c>
    </row>
    <row r="24" spans="1:4" s="16" customFormat="1" ht="19.5" customHeight="1">
      <c r="A24" s="26"/>
      <c r="B24" s="29" t="s">
        <v>1162</v>
      </c>
      <c r="C24" s="30"/>
      <c r="D24" s="25"/>
    </row>
    <row r="25" spans="1:4" s="16" customFormat="1" ht="19.5" customHeight="1">
      <c r="A25" s="26"/>
      <c r="B25" s="29" t="s">
        <v>1163</v>
      </c>
      <c r="C25" s="30"/>
      <c r="D25" s="25"/>
    </row>
    <row r="26" spans="1:4" s="16" customFormat="1" ht="19.5" customHeight="1">
      <c r="A26" s="26"/>
      <c r="B26" s="29" t="s">
        <v>1164</v>
      </c>
      <c r="C26" s="30"/>
      <c r="D26" s="25"/>
    </row>
    <row r="27" spans="1:4" s="16" customFormat="1" ht="19.5" customHeight="1">
      <c r="A27" s="26"/>
      <c r="B27" s="29" t="s">
        <v>1165</v>
      </c>
      <c r="C27" s="30"/>
      <c r="D27" s="25">
        <v>2298</v>
      </c>
    </row>
    <row r="28" spans="1:4" s="16" customFormat="1" ht="19.5" customHeight="1">
      <c r="A28" s="26"/>
      <c r="B28" s="29" t="s">
        <v>1166</v>
      </c>
      <c r="C28" s="30"/>
      <c r="D28" s="25">
        <v>14455</v>
      </c>
    </row>
    <row r="29" spans="1:4" s="16" customFormat="1" ht="19.5" customHeight="1">
      <c r="A29" s="26"/>
      <c r="B29" s="29" t="s">
        <v>1167</v>
      </c>
      <c r="C29" s="30"/>
      <c r="D29" s="25"/>
    </row>
    <row r="30" spans="1:4" s="16" customFormat="1" ht="19.5" customHeight="1">
      <c r="A30" s="26"/>
      <c r="B30" s="29" t="s">
        <v>1168</v>
      </c>
      <c r="C30" s="30"/>
      <c r="D30" s="25"/>
    </row>
    <row r="31" spans="1:4" s="16" customFormat="1" ht="19.5" customHeight="1">
      <c r="A31" s="26"/>
      <c r="B31" s="29" t="s">
        <v>1169</v>
      </c>
      <c r="C31" s="30"/>
      <c r="D31" s="25">
        <v>15563</v>
      </c>
    </row>
    <row r="32" spans="1:4" s="16" customFormat="1" ht="19.5" customHeight="1">
      <c r="A32" s="26"/>
      <c r="B32" s="29" t="s">
        <v>1170</v>
      </c>
      <c r="C32" s="30"/>
      <c r="D32" s="25">
        <v>7927</v>
      </c>
    </row>
    <row r="33" spans="1:4" s="16" customFormat="1" ht="19.5" customHeight="1">
      <c r="A33" s="26"/>
      <c r="B33" s="29" t="s">
        <v>1171</v>
      </c>
      <c r="C33" s="30"/>
      <c r="D33" s="25"/>
    </row>
    <row r="34" spans="1:4" s="16" customFormat="1" ht="19.5" customHeight="1">
      <c r="A34" s="26"/>
      <c r="B34" s="29" t="s">
        <v>1172</v>
      </c>
      <c r="C34" s="30"/>
      <c r="D34" s="25"/>
    </row>
    <row r="35" spans="1:4" s="16" customFormat="1" ht="19.5" customHeight="1">
      <c r="A35" s="26"/>
      <c r="B35" s="29" t="s">
        <v>1173</v>
      </c>
      <c r="C35" s="30"/>
      <c r="D35" s="25"/>
    </row>
    <row r="36" spans="1:4" s="16" customFormat="1" ht="19.5" customHeight="1">
      <c r="A36" s="26"/>
      <c r="B36" s="29" t="s">
        <v>1174</v>
      </c>
      <c r="C36" s="30"/>
      <c r="D36" s="25"/>
    </row>
    <row r="37" spans="1:4" s="16" customFormat="1" ht="19.5" customHeight="1">
      <c r="A37" s="26"/>
      <c r="B37" s="29" t="s">
        <v>1175</v>
      </c>
      <c r="C37" s="30"/>
      <c r="D37" s="25"/>
    </row>
    <row r="38" spans="1:4" s="16" customFormat="1" ht="19.5" customHeight="1">
      <c r="A38" s="26"/>
      <c r="B38" s="29" t="s">
        <v>1176</v>
      </c>
      <c r="C38" s="30"/>
      <c r="D38" s="25"/>
    </row>
    <row r="39" spans="1:4" s="16" customFormat="1" ht="19.5" customHeight="1">
      <c r="A39" s="26"/>
      <c r="B39" s="29" t="s">
        <v>1177</v>
      </c>
      <c r="C39" s="30"/>
      <c r="D39" s="25"/>
    </row>
    <row r="40" spans="1:4" s="16" customFormat="1" ht="19.5" customHeight="1">
      <c r="A40" s="26"/>
      <c r="B40" s="29" t="s">
        <v>1178</v>
      </c>
      <c r="C40" s="30"/>
      <c r="D40" s="25"/>
    </row>
    <row r="41" spans="1:4" s="16" customFormat="1" ht="19.5" customHeight="1">
      <c r="A41" s="26"/>
      <c r="B41" s="29" t="s">
        <v>1179</v>
      </c>
      <c r="C41" s="30"/>
      <c r="D41" s="25"/>
    </row>
    <row r="42" spans="1:4" s="16" customFormat="1" ht="19.5" customHeight="1">
      <c r="A42" s="26"/>
      <c r="B42" s="29" t="s">
        <v>1180</v>
      </c>
      <c r="C42" s="30"/>
      <c r="D42" s="25"/>
    </row>
    <row r="43" spans="1:4" s="16" customFormat="1" ht="19.5" customHeight="1">
      <c r="A43" s="26"/>
      <c r="B43" s="29" t="s">
        <v>1181</v>
      </c>
      <c r="C43" s="30"/>
      <c r="D43" s="25"/>
    </row>
    <row r="44" spans="1:4" s="16" customFormat="1" ht="19.5" customHeight="1">
      <c r="A44" s="26"/>
      <c r="B44" s="28" t="s">
        <v>1182</v>
      </c>
      <c r="C44" s="28">
        <v>506</v>
      </c>
      <c r="D44" s="25"/>
    </row>
    <row r="45" spans="1:4" s="16" customFormat="1" ht="19.5" customHeight="1">
      <c r="A45" s="31"/>
      <c r="B45" s="25"/>
      <c r="C45" s="24"/>
      <c r="D45" s="25"/>
    </row>
    <row r="46" spans="1:4" s="16" customFormat="1" ht="24.75" customHeight="1">
      <c r="A46" s="32" t="s">
        <v>58</v>
      </c>
      <c r="B46" s="33"/>
      <c r="C46" s="34">
        <f>SUM(C5:C45)</f>
        <v>301744</v>
      </c>
      <c r="D46" s="34">
        <f>SUM(D5:D45)</f>
        <v>284064</v>
      </c>
    </row>
    <row r="49" spans="3:4" s="16" customFormat="1" ht="15">
      <c r="C49" s="35"/>
      <c r="D49" s="35"/>
    </row>
    <row r="50" s="16" customFormat="1" ht="15">
      <c r="D50" s="35"/>
    </row>
  </sheetData>
  <sheetProtection/>
  <protectedRanges>
    <protectedRange sqref="C5:C24 C26:C44" name="区域1"/>
    <protectedRange sqref="C24:C43" name="区域1_1"/>
  </protectedRanges>
  <mergeCells count="3">
    <mergeCell ref="B2:D2"/>
    <mergeCell ref="A46:B46"/>
    <mergeCell ref="A5:A45"/>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D10"/>
  <sheetViews>
    <sheetView zoomScaleSheetLayoutView="100" workbookViewId="0" topLeftCell="A1">
      <selection activeCell="C17" sqref="C17"/>
    </sheetView>
  </sheetViews>
  <sheetFormatPr defaultColWidth="6.875" defaultRowHeight="14.25"/>
  <cols>
    <col min="1" max="1" width="38.50390625" style="1" customWidth="1"/>
    <col min="2" max="4" width="26.25390625" style="1" customWidth="1"/>
    <col min="5" max="255" width="6.875" style="1" customWidth="1"/>
  </cols>
  <sheetData>
    <row r="1" s="1" customFormat="1" ht="26.25" customHeight="1">
      <c r="A1" s="3" t="s">
        <v>1510</v>
      </c>
    </row>
    <row r="2" spans="1:4" s="1" customFormat="1" ht="46.5" customHeight="1">
      <c r="A2" s="4" t="s">
        <v>1511</v>
      </c>
      <c r="B2" s="4"/>
      <c r="C2" s="4"/>
      <c r="D2" s="4"/>
    </row>
    <row r="3" spans="1:4" s="2" customFormat="1" ht="24" customHeight="1">
      <c r="A3" s="5"/>
      <c r="B3" s="6"/>
      <c r="C3" s="7"/>
      <c r="D3" s="8" t="s">
        <v>34</v>
      </c>
    </row>
    <row r="4" spans="1:4" s="2" customFormat="1" ht="38.25" customHeight="1">
      <c r="A4" s="9" t="s">
        <v>62</v>
      </c>
      <c r="B4" s="9" t="s">
        <v>1289</v>
      </c>
      <c r="C4" s="9" t="s">
        <v>1512</v>
      </c>
      <c r="D4" s="9" t="s">
        <v>1513</v>
      </c>
    </row>
    <row r="5" spans="1:4" s="2" customFormat="1" ht="25.5" customHeight="1">
      <c r="A5" s="10" t="s">
        <v>1514</v>
      </c>
      <c r="B5" s="11">
        <v>0</v>
      </c>
      <c r="C5" s="11">
        <v>0</v>
      </c>
      <c r="D5" s="12">
        <f aca="true" t="shared" si="0" ref="D5:D10">B5-C5</f>
        <v>0</v>
      </c>
    </row>
    <row r="6" spans="1:4" s="2" customFormat="1" ht="25.5" customHeight="1">
      <c r="A6" s="10" t="s">
        <v>1515</v>
      </c>
      <c r="B6" s="11">
        <v>95</v>
      </c>
      <c r="C6" s="11">
        <v>101</v>
      </c>
      <c r="D6" s="12">
        <f t="shared" si="0"/>
        <v>-6</v>
      </c>
    </row>
    <row r="7" spans="1:4" s="2" customFormat="1" ht="25.5" customHeight="1">
      <c r="A7" s="10" t="s">
        <v>1516</v>
      </c>
      <c r="B7" s="11">
        <f>SUM(B8:B9)</f>
        <v>855</v>
      </c>
      <c r="C7" s="11">
        <f>SUM(C8:C9)</f>
        <v>904</v>
      </c>
      <c r="D7" s="12">
        <f t="shared" si="0"/>
        <v>-49</v>
      </c>
    </row>
    <row r="8" spans="1:4" s="2" customFormat="1" ht="25.5" customHeight="1">
      <c r="A8" s="10" t="s">
        <v>1517</v>
      </c>
      <c r="B8" s="11">
        <v>420</v>
      </c>
      <c r="C8" s="11">
        <v>460</v>
      </c>
      <c r="D8" s="12">
        <f t="shared" si="0"/>
        <v>-40</v>
      </c>
    </row>
    <row r="9" spans="1:4" s="2" customFormat="1" ht="25.5" customHeight="1">
      <c r="A9" s="10" t="s">
        <v>1518</v>
      </c>
      <c r="B9" s="11">
        <v>435</v>
      </c>
      <c r="C9" s="11">
        <v>444</v>
      </c>
      <c r="D9" s="12">
        <f t="shared" si="0"/>
        <v>-9</v>
      </c>
    </row>
    <row r="10" spans="1:4" s="2" customFormat="1" ht="25.5" customHeight="1">
      <c r="A10" s="13" t="s">
        <v>1519</v>
      </c>
      <c r="B10" s="11">
        <f>B5+B6+B7</f>
        <v>950</v>
      </c>
      <c r="C10" s="11">
        <f>C5+C6+C7</f>
        <v>1005</v>
      </c>
      <c r="D10" s="12">
        <f t="shared" si="0"/>
        <v>-55</v>
      </c>
    </row>
  </sheetData>
  <sheetProtection/>
  <mergeCells count="1">
    <mergeCell ref="A2:D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D16"/>
  <sheetViews>
    <sheetView zoomScaleSheetLayoutView="100" workbookViewId="0" topLeftCell="A1">
      <selection activeCell="F14" sqref="F14"/>
    </sheetView>
  </sheetViews>
  <sheetFormatPr defaultColWidth="9.00390625" defaultRowHeight="14.25"/>
  <cols>
    <col min="1" max="4" width="26.125" style="99" customWidth="1"/>
    <col min="5" max="252" width="9.00390625" style="99" customWidth="1"/>
  </cols>
  <sheetData>
    <row r="1" spans="1:4" s="99" customFormat="1" ht="24.75" customHeight="1">
      <c r="A1" s="235" t="s">
        <v>32</v>
      </c>
      <c r="B1" s="243"/>
      <c r="C1" s="243"/>
      <c r="D1" s="243"/>
    </row>
    <row r="2" spans="1:4" s="99" customFormat="1" ht="42" customHeight="1">
      <c r="A2" s="244" t="s">
        <v>33</v>
      </c>
      <c r="B2" s="244"/>
      <c r="C2" s="244"/>
      <c r="D2" s="244"/>
    </row>
    <row r="3" spans="1:4" s="99" customFormat="1" ht="18" customHeight="1">
      <c r="A3" s="192"/>
      <c r="B3" s="245"/>
      <c r="C3" s="245"/>
      <c r="D3" s="246" t="s">
        <v>34</v>
      </c>
    </row>
    <row r="4" spans="1:4" s="99" customFormat="1" ht="33" customHeight="1">
      <c r="A4" s="247" t="s">
        <v>35</v>
      </c>
      <c r="B4" s="248" t="s">
        <v>36</v>
      </c>
      <c r="C4" s="247" t="s">
        <v>35</v>
      </c>
      <c r="D4" s="248" t="s">
        <v>37</v>
      </c>
    </row>
    <row r="5" spans="1:4" s="242" customFormat="1" ht="33" customHeight="1">
      <c r="A5" s="249" t="s">
        <v>38</v>
      </c>
      <c r="B5" s="250">
        <v>97000</v>
      </c>
      <c r="C5" s="249" t="s">
        <v>39</v>
      </c>
      <c r="D5" s="251">
        <v>418709</v>
      </c>
    </row>
    <row r="6" spans="1:4" s="242" customFormat="1" ht="33" customHeight="1">
      <c r="A6" s="249" t="s">
        <v>40</v>
      </c>
      <c r="B6" s="250">
        <f>SUM(B7:B9)</f>
        <v>329257</v>
      </c>
      <c r="C6" s="252" t="s">
        <v>41</v>
      </c>
      <c r="D6" s="251">
        <f>D7+D10+D11</f>
        <v>10436</v>
      </c>
    </row>
    <row r="7" spans="1:4" s="99" customFormat="1" ht="33" customHeight="1">
      <c r="A7" s="253" t="s">
        <v>42</v>
      </c>
      <c r="B7" s="254">
        <v>10380</v>
      </c>
      <c r="C7" s="249" t="s">
        <v>43</v>
      </c>
      <c r="D7" s="251">
        <f>SUM(D8:D9)</f>
        <v>10436</v>
      </c>
    </row>
    <row r="8" spans="1:4" s="99" customFormat="1" ht="33" customHeight="1">
      <c r="A8" s="253" t="s">
        <v>44</v>
      </c>
      <c r="B8" s="254">
        <v>284064</v>
      </c>
      <c r="C8" s="253" t="s">
        <v>45</v>
      </c>
      <c r="D8" s="251">
        <v>748</v>
      </c>
    </row>
    <row r="9" spans="1:4" s="99" customFormat="1" ht="33" customHeight="1">
      <c r="A9" s="253" t="s">
        <v>46</v>
      </c>
      <c r="B9" s="254">
        <v>34813</v>
      </c>
      <c r="C9" s="253" t="s">
        <v>47</v>
      </c>
      <c r="D9" s="255">
        <v>9688</v>
      </c>
    </row>
    <row r="10" spans="1:4" s="99" customFormat="1" ht="33" customHeight="1">
      <c r="A10" s="249" t="s">
        <v>48</v>
      </c>
      <c r="B10" s="250"/>
      <c r="C10" s="253" t="s">
        <v>49</v>
      </c>
      <c r="D10" s="255"/>
    </row>
    <row r="11" spans="1:4" s="99" customFormat="1" ht="33" customHeight="1">
      <c r="A11" s="249" t="s">
        <v>50</v>
      </c>
      <c r="B11" s="250">
        <v>4888</v>
      </c>
      <c r="C11" s="253" t="s">
        <v>51</v>
      </c>
      <c r="D11" s="255"/>
    </row>
    <row r="12" spans="1:4" s="99" customFormat="1" ht="33" customHeight="1">
      <c r="A12" s="249" t="s">
        <v>52</v>
      </c>
      <c r="B12" s="250"/>
      <c r="C12" s="249" t="s">
        <v>53</v>
      </c>
      <c r="D12" s="251">
        <v>2000</v>
      </c>
    </row>
    <row r="13" spans="1:4" s="99" customFormat="1" ht="33" customHeight="1">
      <c r="A13" s="249" t="s">
        <v>54</v>
      </c>
      <c r="B13" s="250"/>
      <c r="C13" s="249" t="s">
        <v>55</v>
      </c>
      <c r="D13" s="251"/>
    </row>
    <row r="14" spans="1:4" s="99" customFormat="1" ht="33" customHeight="1">
      <c r="A14" s="249" t="s">
        <v>56</v>
      </c>
      <c r="B14" s="250"/>
      <c r="C14" s="249" t="s">
        <v>57</v>
      </c>
      <c r="D14" s="251"/>
    </row>
    <row r="15" spans="1:4" s="99" customFormat="1" ht="33" customHeight="1">
      <c r="A15" s="249"/>
      <c r="B15" s="250"/>
      <c r="C15" s="249"/>
      <c r="D15" s="251"/>
    </row>
    <row r="16" spans="1:4" s="99" customFormat="1" ht="33" customHeight="1">
      <c r="A16" s="256" t="s">
        <v>58</v>
      </c>
      <c r="B16" s="257">
        <f>B5+B6+B10+B11+B14+B15+B12+B13</f>
        <v>431145</v>
      </c>
      <c r="C16" s="256" t="s">
        <v>59</v>
      </c>
      <c r="D16" s="256">
        <f>D5+D6+D12</f>
        <v>431145</v>
      </c>
    </row>
  </sheetData>
  <sheetProtection/>
  <mergeCells count="1">
    <mergeCell ref="A2:D2"/>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showGridLines="0" showZeros="0" zoomScale="93" zoomScaleNormal="93" workbookViewId="0" topLeftCell="A1">
      <pane ySplit="4" topLeftCell="A11" activePane="bottomLeft" state="frozen"/>
      <selection pane="bottomLeft" activeCell="D16" sqref="D16"/>
    </sheetView>
  </sheetViews>
  <sheetFormatPr defaultColWidth="9.00390625" defaultRowHeight="14.25"/>
  <cols>
    <col min="1" max="1" width="39.625" style="156" customWidth="1"/>
    <col min="2" max="3" width="24.25390625" style="156" customWidth="1"/>
    <col min="4" max="4" width="26.875" style="156" customWidth="1"/>
    <col min="5" max="16384" width="9.00390625" style="156" customWidth="1"/>
  </cols>
  <sheetData>
    <row r="1" s="156" customFormat="1" ht="18" customHeight="1">
      <c r="A1" s="235" t="s">
        <v>60</v>
      </c>
    </row>
    <row r="2" spans="1:4" s="87" customFormat="1" ht="39" customHeight="1">
      <c r="A2" s="88" t="s">
        <v>61</v>
      </c>
      <c r="B2" s="88"/>
      <c r="C2" s="88"/>
      <c r="D2" s="88"/>
    </row>
    <row r="3" spans="1:4" s="156" customFormat="1" ht="20.25" customHeight="1">
      <c r="A3" s="87"/>
      <c r="D3" s="187" t="s">
        <v>34</v>
      </c>
    </row>
    <row r="4" spans="1:4" s="156" customFormat="1" ht="31.5" customHeight="1">
      <c r="A4" s="172" t="s">
        <v>62</v>
      </c>
      <c r="B4" s="173" t="s">
        <v>63</v>
      </c>
      <c r="C4" s="172" t="s">
        <v>64</v>
      </c>
      <c r="D4" s="172" t="s">
        <v>65</v>
      </c>
    </row>
    <row r="5" spans="1:4" s="168" customFormat="1" ht="19.5" customHeight="1">
      <c r="A5" s="91" t="s">
        <v>66</v>
      </c>
      <c r="B5" s="159">
        <f>SUM(B6,B8:B11,B13:B23)</f>
        <v>64673</v>
      </c>
      <c r="C5" s="159">
        <f>SUM(C6,C8:C11,C13:C23)</f>
        <v>71600</v>
      </c>
      <c r="D5" s="240">
        <f aca="true" t="shared" si="0" ref="D5:D11">IF(B5=0,"",ROUND(C5/B5*100,1))</f>
        <v>110.7</v>
      </c>
    </row>
    <row r="6" spans="1:4" s="156" customFormat="1" ht="19.5" customHeight="1">
      <c r="A6" s="95" t="s">
        <v>67</v>
      </c>
      <c r="B6" s="95">
        <v>16970</v>
      </c>
      <c r="C6" s="95">
        <v>24600</v>
      </c>
      <c r="D6" s="236">
        <f t="shared" si="0"/>
        <v>145</v>
      </c>
    </row>
    <row r="7" spans="1:4" s="156" customFormat="1" ht="19.5" customHeight="1">
      <c r="A7" s="95" t="s">
        <v>68</v>
      </c>
      <c r="B7" s="95">
        <v>6595</v>
      </c>
      <c r="C7" s="95">
        <v>9500</v>
      </c>
      <c r="D7" s="236"/>
    </row>
    <row r="8" spans="1:4" s="156" customFormat="1" ht="19.5" customHeight="1">
      <c r="A8" s="95" t="s">
        <v>69</v>
      </c>
      <c r="B8" s="95">
        <v>4861</v>
      </c>
      <c r="C8" s="95">
        <v>5500</v>
      </c>
      <c r="D8" s="236">
        <f t="shared" si="0"/>
        <v>113.1</v>
      </c>
    </row>
    <row r="9" spans="1:4" s="156" customFormat="1" ht="19.5" customHeight="1">
      <c r="A9" s="95" t="s">
        <v>70</v>
      </c>
      <c r="B9" s="95"/>
      <c r="C9" s="95"/>
      <c r="D9" s="236">
        <f t="shared" si="0"/>
      </c>
    </row>
    <row r="10" spans="1:4" s="156" customFormat="1" ht="19.5" customHeight="1">
      <c r="A10" s="95" t="s">
        <v>71</v>
      </c>
      <c r="B10" s="95">
        <v>1613</v>
      </c>
      <c r="C10" s="95">
        <v>1800</v>
      </c>
      <c r="D10" s="236">
        <f t="shared" si="0"/>
        <v>111.6</v>
      </c>
    </row>
    <row r="11" spans="1:4" s="156" customFormat="1" ht="19.5" customHeight="1">
      <c r="A11" s="95" t="s">
        <v>72</v>
      </c>
      <c r="B11" s="95">
        <v>206</v>
      </c>
      <c r="C11" s="95">
        <v>280</v>
      </c>
      <c r="D11" s="236">
        <f t="shared" si="0"/>
        <v>135.9</v>
      </c>
    </row>
    <row r="12" spans="1:4" s="156" customFormat="1" ht="19.5" customHeight="1">
      <c r="A12" s="95" t="s">
        <v>73</v>
      </c>
      <c r="B12" s="95">
        <v>202</v>
      </c>
      <c r="C12" s="95">
        <v>280</v>
      </c>
      <c r="D12" s="236"/>
    </row>
    <row r="13" spans="1:4" s="156" customFormat="1" ht="19.5" customHeight="1">
      <c r="A13" s="95" t="s">
        <v>74</v>
      </c>
      <c r="B13" s="95">
        <v>1701</v>
      </c>
      <c r="C13" s="95">
        <v>2800</v>
      </c>
      <c r="D13" s="236">
        <f aca="true" t="shared" si="1" ref="D13:D32">IF(B13=0,"",ROUND(C13/B13*100,1))</f>
        <v>164.6</v>
      </c>
    </row>
    <row r="14" spans="1:4" s="156" customFormat="1" ht="19.5" customHeight="1">
      <c r="A14" s="95" t="s">
        <v>75</v>
      </c>
      <c r="B14" s="95">
        <v>1514</v>
      </c>
      <c r="C14" s="95">
        <v>2000</v>
      </c>
      <c r="D14" s="236">
        <f t="shared" si="1"/>
        <v>132.1</v>
      </c>
    </row>
    <row r="15" spans="1:4" s="156" customFormat="1" ht="19.5" customHeight="1">
      <c r="A15" s="95" t="s">
        <v>76</v>
      </c>
      <c r="B15" s="95">
        <v>471</v>
      </c>
      <c r="C15" s="95">
        <v>600</v>
      </c>
      <c r="D15" s="236">
        <f t="shared" si="1"/>
        <v>127.4</v>
      </c>
    </row>
    <row r="16" spans="1:4" s="156" customFormat="1" ht="19.5" customHeight="1">
      <c r="A16" s="95" t="s">
        <v>77</v>
      </c>
      <c r="B16" s="95">
        <v>8957</v>
      </c>
      <c r="C16" s="95">
        <v>9000</v>
      </c>
      <c r="D16" s="236">
        <f t="shared" si="1"/>
        <v>100.5</v>
      </c>
    </row>
    <row r="17" spans="1:4" s="156" customFormat="1" ht="19.5" customHeight="1">
      <c r="A17" s="95" t="s">
        <v>78</v>
      </c>
      <c r="B17" s="95">
        <v>5430</v>
      </c>
      <c r="C17" s="95">
        <v>5500</v>
      </c>
      <c r="D17" s="236">
        <f t="shared" si="1"/>
        <v>101.3</v>
      </c>
    </row>
    <row r="18" spans="1:4" s="156" customFormat="1" ht="19.5" customHeight="1">
      <c r="A18" s="95" t="s">
        <v>79</v>
      </c>
      <c r="B18" s="95">
        <v>1116</v>
      </c>
      <c r="C18" s="95">
        <v>2600</v>
      </c>
      <c r="D18" s="236">
        <f t="shared" si="1"/>
        <v>233</v>
      </c>
    </row>
    <row r="19" spans="1:4" s="156" customFormat="1" ht="19.5" customHeight="1">
      <c r="A19" s="95" t="s">
        <v>80</v>
      </c>
      <c r="B19" s="95">
        <v>10759</v>
      </c>
      <c r="C19" s="95">
        <v>10000</v>
      </c>
      <c r="D19" s="236">
        <f t="shared" si="1"/>
        <v>92.9</v>
      </c>
    </row>
    <row r="20" spans="1:4" s="156" customFormat="1" ht="19.5" customHeight="1">
      <c r="A20" s="95" t="s">
        <v>81</v>
      </c>
      <c r="B20" s="95">
        <v>10860</v>
      </c>
      <c r="C20" s="95">
        <v>6500</v>
      </c>
      <c r="D20" s="236">
        <f t="shared" si="1"/>
        <v>59.9</v>
      </c>
    </row>
    <row r="21" spans="1:4" s="156" customFormat="1" ht="19.5" customHeight="1">
      <c r="A21" s="95" t="s">
        <v>82</v>
      </c>
      <c r="B21" s="95">
        <v>164</v>
      </c>
      <c r="C21" s="95">
        <v>200</v>
      </c>
      <c r="D21" s="236">
        <f t="shared" si="1"/>
        <v>122</v>
      </c>
    </row>
    <row r="22" spans="1:4" s="156" customFormat="1" ht="19.5" customHeight="1">
      <c r="A22" s="95" t="s">
        <v>83</v>
      </c>
      <c r="B22" s="95">
        <v>51</v>
      </c>
      <c r="C22" s="95">
        <v>220</v>
      </c>
      <c r="D22" s="236">
        <f t="shared" si="1"/>
        <v>431.4</v>
      </c>
    </row>
    <row r="23" spans="1:4" s="156" customFormat="1" ht="19.5" customHeight="1">
      <c r="A23" s="95" t="s">
        <v>84</v>
      </c>
      <c r="B23" s="95"/>
      <c r="C23" s="95"/>
      <c r="D23" s="236">
        <f t="shared" si="1"/>
      </c>
    </row>
    <row r="24" spans="1:4" s="168" customFormat="1" ht="21" customHeight="1">
      <c r="A24" s="91" t="s">
        <v>85</v>
      </c>
      <c r="B24" s="159">
        <f>SUM(B25:B32)</f>
        <v>24936</v>
      </c>
      <c r="C24" s="159">
        <f>SUM(C25:C32)</f>
        <v>25400</v>
      </c>
      <c r="D24" s="240">
        <f t="shared" si="1"/>
        <v>101.9</v>
      </c>
    </row>
    <row r="25" spans="1:4" s="156" customFormat="1" ht="19.5" customHeight="1">
      <c r="A25" s="95" t="s">
        <v>86</v>
      </c>
      <c r="B25" s="161">
        <v>1569</v>
      </c>
      <c r="C25" s="95">
        <v>2500</v>
      </c>
      <c r="D25" s="236">
        <f t="shared" si="1"/>
        <v>159.3</v>
      </c>
    </row>
    <row r="26" spans="1:4" s="156" customFormat="1" ht="19.5" customHeight="1">
      <c r="A26" s="95" t="s">
        <v>87</v>
      </c>
      <c r="B26" s="161">
        <v>14593</v>
      </c>
      <c r="C26" s="95">
        <v>14900</v>
      </c>
      <c r="D26" s="236">
        <f t="shared" si="1"/>
        <v>102.1</v>
      </c>
    </row>
    <row r="27" spans="1:4" s="156" customFormat="1" ht="19.5" customHeight="1">
      <c r="A27" s="95" t="s">
        <v>88</v>
      </c>
      <c r="B27" s="161">
        <v>3944</v>
      </c>
      <c r="C27" s="95">
        <v>4500</v>
      </c>
      <c r="D27" s="236">
        <f t="shared" si="1"/>
        <v>114.1</v>
      </c>
    </row>
    <row r="28" spans="1:4" s="156" customFormat="1" ht="19.5" customHeight="1">
      <c r="A28" s="95" t="s">
        <v>89</v>
      </c>
      <c r="B28" s="161"/>
      <c r="C28" s="95"/>
      <c r="D28" s="236">
        <f t="shared" si="1"/>
      </c>
    </row>
    <row r="29" spans="1:4" s="156" customFormat="1" ht="19.5" customHeight="1">
      <c r="A29" s="95" t="s">
        <v>90</v>
      </c>
      <c r="B29" s="161">
        <v>2952</v>
      </c>
      <c r="C29" s="95">
        <v>3500</v>
      </c>
      <c r="D29" s="236">
        <f t="shared" si="1"/>
        <v>118.6</v>
      </c>
    </row>
    <row r="30" spans="1:4" s="156" customFormat="1" ht="19.5" customHeight="1">
      <c r="A30" s="95" t="s">
        <v>91</v>
      </c>
      <c r="B30" s="161"/>
      <c r="C30" s="95"/>
      <c r="D30" s="236">
        <f t="shared" si="1"/>
      </c>
    </row>
    <row r="31" spans="1:4" s="156" customFormat="1" ht="19.5" customHeight="1">
      <c r="A31" s="95" t="s">
        <v>92</v>
      </c>
      <c r="B31" s="161"/>
      <c r="C31" s="95"/>
      <c r="D31" s="236">
        <f t="shared" si="1"/>
      </c>
    </row>
    <row r="32" spans="1:4" s="156" customFormat="1" ht="19.5" customHeight="1">
      <c r="A32" s="95" t="s">
        <v>93</v>
      </c>
      <c r="B32" s="161">
        <v>1878</v>
      </c>
      <c r="C32" s="95"/>
      <c r="D32" s="236">
        <f t="shared" si="1"/>
        <v>0</v>
      </c>
    </row>
    <row r="33" spans="1:4" s="156" customFormat="1" ht="19.5" customHeight="1">
      <c r="A33" s="95" t="s">
        <v>0</v>
      </c>
      <c r="B33" s="161"/>
      <c r="C33" s="95"/>
      <c r="D33" s="236"/>
    </row>
    <row r="34" spans="1:4" s="156" customFormat="1" ht="19.5" customHeight="1">
      <c r="A34" s="95" t="s">
        <v>0</v>
      </c>
      <c r="B34" s="95"/>
      <c r="C34" s="95"/>
      <c r="D34" s="236"/>
    </row>
    <row r="35" spans="1:4" s="156" customFormat="1" ht="19.5" customHeight="1">
      <c r="A35" s="181" t="s">
        <v>94</v>
      </c>
      <c r="B35" s="161">
        <f>SUM(B5,B24)</f>
        <v>89609</v>
      </c>
      <c r="C35" s="161">
        <f>SUM(C5,C24)</f>
        <v>97000</v>
      </c>
      <c r="D35" s="236">
        <f>IF(B35=0,"",ROUND(C35/B35*100,1))</f>
        <v>108.2</v>
      </c>
    </row>
    <row r="36" spans="1:4" s="156" customFormat="1" ht="18.75" customHeight="1">
      <c r="A36" s="241" t="s">
        <v>0</v>
      </c>
      <c r="B36" s="241"/>
      <c r="C36" s="241"/>
      <c r="D36" s="241"/>
    </row>
    <row r="37" s="156" customFormat="1" ht="19.5" customHeight="1"/>
    <row r="38" s="156" customFormat="1" ht="19.5" customHeight="1"/>
    <row r="39" s="156" customFormat="1" ht="19.5" customHeight="1"/>
    <row r="40" s="156" customFormat="1" ht="19.5" customHeight="1"/>
  </sheetData>
  <sheetProtection/>
  <protectedRanges>
    <protectedRange sqref="B24:C31" name="区域2"/>
    <protectedRange sqref="B25:B32" name="区域2_1"/>
  </protectedRanges>
  <mergeCells count="2">
    <mergeCell ref="A2:D2"/>
    <mergeCell ref="A36:D36"/>
  </mergeCells>
  <printOptions horizontalCentered="1"/>
  <pageMargins left="0.47" right="0.47" top="0.2" bottom="0.08" header="0" footer="0"/>
  <pageSetup horizontalDpi="600" verticalDpi="600" orientation="landscape" paperSize="9" scale="80"/>
  <legacyDrawing r:id="rId2"/>
</worksheet>
</file>

<file path=xl/worksheets/sheet5.xml><?xml version="1.0" encoding="utf-8"?>
<worksheet xmlns="http://schemas.openxmlformats.org/spreadsheetml/2006/main" xmlns:r="http://schemas.openxmlformats.org/officeDocument/2006/relationships">
  <dimension ref="A1:H1371"/>
  <sheetViews>
    <sheetView workbookViewId="0" topLeftCell="A1">
      <selection activeCell="C263" sqref="C263"/>
    </sheetView>
  </sheetViews>
  <sheetFormatPr defaultColWidth="9.00390625" defaultRowHeight="14.25"/>
  <cols>
    <col min="1" max="1" width="41.75390625" style="156" customWidth="1"/>
    <col min="2" max="2" width="14.875" style="156" customWidth="1"/>
    <col min="3" max="3" width="13.75390625" style="156" customWidth="1"/>
    <col min="4" max="4" width="19.00390625" style="156" bestFit="1" customWidth="1"/>
    <col min="5" max="5" width="11.625" style="156" bestFit="1" customWidth="1"/>
    <col min="6" max="6" width="8.50390625" style="234" hidden="1" customWidth="1"/>
    <col min="7" max="7" width="14.125" style="234" hidden="1" customWidth="1"/>
    <col min="8" max="8" width="46.875" style="234" hidden="1" customWidth="1"/>
    <col min="9" max="9" width="0.12890625" style="156" customWidth="1"/>
    <col min="10" max="16384" width="9.00390625" style="156" customWidth="1"/>
  </cols>
  <sheetData>
    <row r="1" spans="1:8" s="156" customFormat="1" ht="15">
      <c r="A1" s="235" t="s">
        <v>95</v>
      </c>
      <c r="E1" s="170" t="s">
        <v>0</v>
      </c>
      <c r="F1" s="234"/>
      <c r="G1" s="234"/>
      <c r="H1" s="234"/>
    </row>
    <row r="2" spans="1:8" s="156" customFormat="1" ht="30.75" customHeight="1">
      <c r="A2" s="88" t="s">
        <v>96</v>
      </c>
      <c r="B2" s="88"/>
      <c r="C2" s="88"/>
      <c r="D2" s="88"/>
      <c r="E2" s="88"/>
      <c r="F2" s="234"/>
      <c r="G2" s="234"/>
      <c r="H2" s="234"/>
    </row>
    <row r="3" spans="5:8" s="156" customFormat="1" ht="15">
      <c r="E3" s="187" t="s">
        <v>34</v>
      </c>
      <c r="F3" s="234"/>
      <c r="G3" s="234"/>
      <c r="H3" s="234"/>
    </row>
    <row r="4" spans="1:8" s="156" customFormat="1" ht="30.75">
      <c r="A4" s="172" t="s">
        <v>62</v>
      </c>
      <c r="B4" s="173" t="s">
        <v>63</v>
      </c>
      <c r="C4" s="172" t="s">
        <v>64</v>
      </c>
      <c r="D4" s="173" t="s">
        <v>65</v>
      </c>
      <c r="E4" s="172" t="s">
        <v>97</v>
      </c>
      <c r="F4" s="234"/>
      <c r="G4" s="234" t="s">
        <v>98</v>
      </c>
      <c r="H4" s="234"/>
    </row>
    <row r="5" spans="1:8" s="156" customFormat="1" ht="15">
      <c r="A5" s="95" t="s">
        <v>99</v>
      </c>
      <c r="B5" s="161">
        <f>SUM(B6,B18,B27,B38,B50,B61,B72,B84,B93,B107,B117,B126,B137,B151,B158,B166,B172,B179,B186,B193,B200,B206,B214,B220,B226,B232,B249,)</f>
        <v>31013</v>
      </c>
      <c r="C5" s="161">
        <f>SUM(C6,C18,C27,C38,C50,C61,C72,C84,C93,C107,C117,C126,C137,C151,C158,C166,C172,C179,C186,C193,C200,C206,C214,C220,C226,C232,C249,)</f>
        <v>27446</v>
      </c>
      <c r="D5" s="236">
        <f aca="true" t="shared" si="0" ref="D5:D68">IF(B5=0,"",ROUND(C5/B5*100,1))</f>
        <v>88.5</v>
      </c>
      <c r="E5" s="95"/>
      <c r="F5" s="237">
        <v>201</v>
      </c>
      <c r="G5" s="38">
        <f aca="true" t="shared" si="1" ref="G5:G68">SUM(C5)</f>
        <v>27446</v>
      </c>
      <c r="H5" s="237" t="s">
        <v>99</v>
      </c>
    </row>
    <row r="6" spans="1:8" s="156" customFormat="1" ht="15">
      <c r="A6" s="228" t="s">
        <v>100</v>
      </c>
      <c r="B6" s="161">
        <f>SUM(B7:B17)</f>
        <v>554</v>
      </c>
      <c r="C6" s="161">
        <f>SUM(C7:C17)</f>
        <v>436</v>
      </c>
      <c r="D6" s="236">
        <f t="shared" si="0"/>
        <v>78.7</v>
      </c>
      <c r="E6" s="95"/>
      <c r="F6" s="237">
        <v>20101</v>
      </c>
      <c r="G6" s="38">
        <f t="shared" si="1"/>
        <v>436</v>
      </c>
      <c r="H6" s="237" t="s">
        <v>100</v>
      </c>
    </row>
    <row r="7" spans="1:8" s="156" customFormat="1" ht="15">
      <c r="A7" s="228" t="s">
        <v>101</v>
      </c>
      <c r="B7" s="161">
        <f>VLOOKUP(F7,'[1]表二（旧）'!$F$5:$G$1311,2,FALSE)</f>
        <v>480</v>
      </c>
      <c r="C7" s="161">
        <v>326</v>
      </c>
      <c r="D7" s="236">
        <f t="shared" si="0"/>
        <v>67.9</v>
      </c>
      <c r="E7" s="95"/>
      <c r="F7" s="237">
        <v>2010101</v>
      </c>
      <c r="G7" s="38">
        <f t="shared" si="1"/>
        <v>326</v>
      </c>
      <c r="H7" s="237" t="s">
        <v>101</v>
      </c>
    </row>
    <row r="8" spans="1:8" s="156" customFormat="1" ht="15">
      <c r="A8" s="228" t="s">
        <v>102</v>
      </c>
      <c r="B8" s="161">
        <f>VLOOKUP(F8,'[1]表二（旧）'!$F$5:$G$1311,2,FALSE)</f>
        <v>0</v>
      </c>
      <c r="C8" s="161"/>
      <c r="D8" s="236">
        <f t="shared" si="0"/>
      </c>
      <c r="E8" s="95"/>
      <c r="F8" s="237">
        <v>2010102</v>
      </c>
      <c r="G8" s="38">
        <f t="shared" si="1"/>
        <v>0</v>
      </c>
      <c r="H8" s="237" t="s">
        <v>102</v>
      </c>
    </row>
    <row r="9" spans="1:8" s="156" customFormat="1" ht="15">
      <c r="A9" s="229" t="s">
        <v>103</v>
      </c>
      <c r="B9" s="161">
        <f>VLOOKUP(F9,'[1]表二（旧）'!$F$5:$G$1311,2,FALSE)</f>
        <v>1</v>
      </c>
      <c r="C9" s="161"/>
      <c r="D9" s="236">
        <f t="shared" si="0"/>
        <v>0</v>
      </c>
      <c r="E9" s="95"/>
      <c r="F9" s="237">
        <v>2010103</v>
      </c>
      <c r="G9" s="38">
        <f t="shared" si="1"/>
        <v>0</v>
      </c>
      <c r="H9" s="237" t="s">
        <v>103</v>
      </c>
    </row>
    <row r="10" spans="1:8" s="156" customFormat="1" ht="15">
      <c r="A10" s="229" t="s">
        <v>104</v>
      </c>
      <c r="B10" s="161">
        <f>VLOOKUP(F10,'[1]表二（旧）'!$F$5:$G$1311,2,FALSE)</f>
        <v>70</v>
      </c>
      <c r="C10" s="161">
        <v>70</v>
      </c>
      <c r="D10" s="236">
        <f t="shared" si="0"/>
        <v>100</v>
      </c>
      <c r="E10" s="95"/>
      <c r="F10" s="237">
        <v>2010104</v>
      </c>
      <c r="G10" s="38">
        <f t="shared" si="1"/>
        <v>70</v>
      </c>
      <c r="H10" s="237" t="s">
        <v>104</v>
      </c>
    </row>
    <row r="11" spans="1:8" s="156" customFormat="1" ht="15">
      <c r="A11" s="229" t="s">
        <v>105</v>
      </c>
      <c r="B11" s="161">
        <f>VLOOKUP(F11,'[1]表二（旧）'!$F$5:$G$1311,2,FALSE)</f>
        <v>0</v>
      </c>
      <c r="C11" s="161"/>
      <c r="D11" s="236">
        <f t="shared" si="0"/>
      </c>
      <c r="E11" s="95"/>
      <c r="F11" s="237">
        <v>2010105</v>
      </c>
      <c r="G11" s="38">
        <f t="shared" si="1"/>
        <v>0</v>
      </c>
      <c r="H11" s="237" t="s">
        <v>105</v>
      </c>
    </row>
    <row r="12" spans="1:8" s="156" customFormat="1" ht="15">
      <c r="A12" s="95" t="s">
        <v>106</v>
      </c>
      <c r="B12" s="161">
        <f>VLOOKUP(F12,'[1]表二（旧）'!$F$5:$G$1311,2,FALSE)</f>
        <v>0</v>
      </c>
      <c r="C12" s="161"/>
      <c r="D12" s="236">
        <f t="shared" si="0"/>
      </c>
      <c r="E12" s="95"/>
      <c r="F12" s="237">
        <v>2010106</v>
      </c>
      <c r="G12" s="38">
        <f t="shared" si="1"/>
        <v>0</v>
      </c>
      <c r="H12" s="237" t="s">
        <v>106</v>
      </c>
    </row>
    <row r="13" spans="1:8" s="156" customFormat="1" ht="15">
      <c r="A13" s="95" t="s">
        <v>107</v>
      </c>
      <c r="B13" s="161">
        <f>VLOOKUP(F13,'[1]表二（旧）'!$F$5:$G$1311,2,FALSE)</f>
        <v>0</v>
      </c>
      <c r="C13" s="161"/>
      <c r="D13" s="236">
        <f t="shared" si="0"/>
      </c>
      <c r="E13" s="95"/>
      <c r="F13" s="237">
        <v>2010107</v>
      </c>
      <c r="G13" s="38">
        <f t="shared" si="1"/>
        <v>0</v>
      </c>
      <c r="H13" s="237" t="s">
        <v>107</v>
      </c>
    </row>
    <row r="14" spans="1:8" s="156" customFormat="1" ht="15">
      <c r="A14" s="95" t="s">
        <v>108</v>
      </c>
      <c r="B14" s="161">
        <f>VLOOKUP(F14,'[1]表二（旧）'!$F$5:$G$1311,2,FALSE)</f>
        <v>0</v>
      </c>
      <c r="C14" s="161">
        <v>40</v>
      </c>
      <c r="D14" s="236">
        <f t="shared" si="0"/>
      </c>
      <c r="E14" s="95"/>
      <c r="F14" s="237">
        <v>2010108</v>
      </c>
      <c r="G14" s="38">
        <f t="shared" si="1"/>
        <v>40</v>
      </c>
      <c r="H14" s="237" t="s">
        <v>108</v>
      </c>
    </row>
    <row r="15" spans="1:8" s="156" customFormat="1" ht="15">
      <c r="A15" s="95" t="s">
        <v>109</v>
      </c>
      <c r="B15" s="161">
        <f>VLOOKUP(F15,'[1]表二（旧）'!$F$5:$G$1311,2,FALSE)</f>
        <v>0</v>
      </c>
      <c r="C15" s="161"/>
      <c r="D15" s="236">
        <f t="shared" si="0"/>
      </c>
      <c r="E15" s="95"/>
      <c r="F15" s="237">
        <v>2010109</v>
      </c>
      <c r="G15" s="38">
        <f t="shared" si="1"/>
        <v>0</v>
      </c>
      <c r="H15" s="237" t="s">
        <v>109</v>
      </c>
    </row>
    <row r="16" spans="1:8" s="156" customFormat="1" ht="15">
      <c r="A16" s="95" t="s">
        <v>110</v>
      </c>
      <c r="B16" s="161">
        <f>VLOOKUP(F16,'[1]表二（旧）'!$F$5:$G$1311,2,FALSE)</f>
        <v>3</v>
      </c>
      <c r="C16" s="161"/>
      <c r="D16" s="236">
        <f t="shared" si="0"/>
        <v>0</v>
      </c>
      <c r="E16" s="95"/>
      <c r="F16" s="237">
        <v>2010150</v>
      </c>
      <c r="G16" s="38">
        <f t="shared" si="1"/>
        <v>0</v>
      </c>
      <c r="H16" s="237" t="s">
        <v>110</v>
      </c>
    </row>
    <row r="17" spans="1:8" s="156" customFormat="1" ht="15">
      <c r="A17" s="95" t="s">
        <v>111</v>
      </c>
      <c r="B17" s="161">
        <f>VLOOKUP(F17,'[1]表二（旧）'!$F$5:$G$1311,2,FALSE)</f>
        <v>0</v>
      </c>
      <c r="C17" s="161"/>
      <c r="D17" s="236">
        <f t="shared" si="0"/>
      </c>
      <c r="E17" s="95"/>
      <c r="F17" s="237">
        <v>2010199</v>
      </c>
      <c r="G17" s="38">
        <f t="shared" si="1"/>
        <v>0</v>
      </c>
      <c r="H17" s="237" t="s">
        <v>111</v>
      </c>
    </row>
    <row r="18" spans="1:8" s="156" customFormat="1" ht="15">
      <c r="A18" s="228" t="s">
        <v>112</v>
      </c>
      <c r="B18" s="161">
        <f>SUM(B19:B26)</f>
        <v>313</v>
      </c>
      <c r="C18" s="161">
        <f>SUM(C19:C26)</f>
        <v>271</v>
      </c>
      <c r="D18" s="236">
        <f t="shared" si="0"/>
        <v>86.6</v>
      </c>
      <c r="E18" s="95"/>
      <c r="F18" s="237">
        <v>20102</v>
      </c>
      <c r="G18" s="38">
        <f t="shared" si="1"/>
        <v>271</v>
      </c>
      <c r="H18" s="237" t="s">
        <v>112</v>
      </c>
    </row>
    <row r="19" spans="1:8" s="156" customFormat="1" ht="15">
      <c r="A19" s="228" t="s">
        <v>101</v>
      </c>
      <c r="B19" s="161">
        <f>VLOOKUP(F19,'[1]表二（旧）'!$F$5:$G$1311,2,FALSE)</f>
        <v>213</v>
      </c>
      <c r="C19" s="161">
        <v>166</v>
      </c>
      <c r="D19" s="236">
        <f t="shared" si="0"/>
        <v>77.9</v>
      </c>
      <c r="E19" s="95"/>
      <c r="F19" s="237">
        <v>2010201</v>
      </c>
      <c r="G19" s="38">
        <f t="shared" si="1"/>
        <v>166</v>
      </c>
      <c r="H19" s="237" t="s">
        <v>101</v>
      </c>
    </row>
    <row r="20" spans="1:8" s="156" customFormat="1" ht="15">
      <c r="A20" s="228" t="s">
        <v>102</v>
      </c>
      <c r="B20" s="161">
        <f>VLOOKUP(F20,'[1]表二（旧）'!$F$5:$G$1311,2,FALSE)</f>
        <v>0</v>
      </c>
      <c r="C20" s="161"/>
      <c r="D20" s="236">
        <f t="shared" si="0"/>
      </c>
      <c r="E20" s="95"/>
      <c r="F20" s="237">
        <v>2010202</v>
      </c>
      <c r="G20" s="38">
        <f t="shared" si="1"/>
        <v>0</v>
      </c>
      <c r="H20" s="237" t="s">
        <v>102</v>
      </c>
    </row>
    <row r="21" spans="1:8" s="156" customFormat="1" ht="15">
      <c r="A21" s="229" t="s">
        <v>103</v>
      </c>
      <c r="B21" s="161">
        <f>VLOOKUP(F21,'[1]表二（旧）'!$F$5:$G$1311,2,FALSE)</f>
        <v>0</v>
      </c>
      <c r="C21" s="161"/>
      <c r="D21" s="236">
        <f t="shared" si="0"/>
      </c>
      <c r="E21" s="95"/>
      <c r="F21" s="237">
        <v>2010203</v>
      </c>
      <c r="G21" s="38">
        <f t="shared" si="1"/>
        <v>0</v>
      </c>
      <c r="H21" s="237" t="s">
        <v>103</v>
      </c>
    </row>
    <row r="22" spans="1:8" s="156" customFormat="1" ht="15">
      <c r="A22" s="229" t="s">
        <v>113</v>
      </c>
      <c r="B22" s="161">
        <f>VLOOKUP(F22,'[1]表二（旧）'!$F$5:$G$1311,2,FALSE)</f>
        <v>70</v>
      </c>
      <c r="C22" s="161">
        <v>70</v>
      </c>
      <c r="D22" s="236">
        <f t="shared" si="0"/>
        <v>100</v>
      </c>
      <c r="E22" s="95"/>
      <c r="F22" s="237">
        <v>2010204</v>
      </c>
      <c r="G22" s="38">
        <f t="shared" si="1"/>
        <v>70</v>
      </c>
      <c r="H22" s="237" t="s">
        <v>113</v>
      </c>
    </row>
    <row r="23" spans="1:8" s="156" customFormat="1" ht="15">
      <c r="A23" s="229" t="s">
        <v>114</v>
      </c>
      <c r="B23" s="161">
        <f>VLOOKUP(F23,'[1]表二（旧）'!$F$5:$G$1311,2,FALSE)</f>
        <v>28</v>
      </c>
      <c r="C23" s="161">
        <v>35</v>
      </c>
      <c r="D23" s="236">
        <f t="shared" si="0"/>
        <v>125</v>
      </c>
      <c r="E23" s="95"/>
      <c r="F23" s="237">
        <v>2010205</v>
      </c>
      <c r="G23" s="38">
        <f t="shared" si="1"/>
        <v>35</v>
      </c>
      <c r="H23" s="237" t="s">
        <v>114</v>
      </c>
    </row>
    <row r="24" spans="1:8" s="156" customFormat="1" ht="15">
      <c r="A24" s="229" t="s">
        <v>115</v>
      </c>
      <c r="B24" s="161">
        <f>VLOOKUP(F24,'[1]表二（旧）'!$F$5:$G$1311,2,FALSE)</f>
        <v>0</v>
      </c>
      <c r="C24" s="161"/>
      <c r="D24" s="236">
        <f t="shared" si="0"/>
      </c>
      <c r="E24" s="95"/>
      <c r="F24" s="237">
        <v>2010206</v>
      </c>
      <c r="G24" s="38">
        <f t="shared" si="1"/>
        <v>0</v>
      </c>
      <c r="H24" s="237" t="s">
        <v>115</v>
      </c>
    </row>
    <row r="25" spans="1:8" s="156" customFormat="1" ht="15">
      <c r="A25" s="229" t="s">
        <v>110</v>
      </c>
      <c r="B25" s="161">
        <f>VLOOKUP(F25,'[1]表二（旧）'!$F$5:$G$1311,2,FALSE)</f>
        <v>2</v>
      </c>
      <c r="C25" s="161"/>
      <c r="D25" s="236">
        <f t="shared" si="0"/>
        <v>0</v>
      </c>
      <c r="E25" s="95"/>
      <c r="F25" s="237">
        <v>2010250</v>
      </c>
      <c r="G25" s="38">
        <f t="shared" si="1"/>
        <v>0</v>
      </c>
      <c r="H25" s="237" t="s">
        <v>110</v>
      </c>
    </row>
    <row r="26" spans="1:8" s="156" customFormat="1" ht="15">
      <c r="A26" s="229" t="s">
        <v>116</v>
      </c>
      <c r="B26" s="161">
        <f>VLOOKUP(F26,'[1]表二（旧）'!$F$5:$G$1311,2,FALSE)</f>
        <v>0</v>
      </c>
      <c r="C26" s="161"/>
      <c r="D26" s="236">
        <f t="shared" si="0"/>
      </c>
      <c r="E26" s="95"/>
      <c r="F26" s="237">
        <v>2010299</v>
      </c>
      <c r="G26" s="38">
        <f t="shared" si="1"/>
        <v>0</v>
      </c>
      <c r="H26" s="237" t="s">
        <v>116</v>
      </c>
    </row>
    <row r="27" spans="1:8" s="156" customFormat="1" ht="15">
      <c r="A27" s="228" t="s">
        <v>117</v>
      </c>
      <c r="B27" s="161">
        <f>SUM(B28:B37)</f>
        <v>13033</v>
      </c>
      <c r="C27" s="161">
        <f>SUM(C28:C37)</f>
        <v>11724</v>
      </c>
      <c r="D27" s="236">
        <f t="shared" si="0"/>
        <v>90</v>
      </c>
      <c r="E27" s="95"/>
      <c r="F27" s="237">
        <v>20103</v>
      </c>
      <c r="G27" s="38">
        <f t="shared" si="1"/>
        <v>11724</v>
      </c>
      <c r="H27" s="237" t="s">
        <v>117</v>
      </c>
    </row>
    <row r="28" spans="1:8" s="156" customFormat="1" ht="15">
      <c r="A28" s="228" t="s">
        <v>101</v>
      </c>
      <c r="B28" s="161">
        <f>VLOOKUP(F28,'[1]表二（旧）'!$F$5:$G$1311,2,FALSE)</f>
        <v>11067</v>
      </c>
      <c r="C28" s="161">
        <v>11724</v>
      </c>
      <c r="D28" s="236">
        <f t="shared" si="0"/>
        <v>105.9</v>
      </c>
      <c r="E28" s="95"/>
      <c r="F28" s="237">
        <v>2010301</v>
      </c>
      <c r="G28" s="38">
        <f t="shared" si="1"/>
        <v>11724</v>
      </c>
      <c r="H28" s="237" t="s">
        <v>101</v>
      </c>
    </row>
    <row r="29" spans="1:8" s="156" customFormat="1" ht="15">
      <c r="A29" s="228" t="s">
        <v>102</v>
      </c>
      <c r="B29" s="161">
        <f>VLOOKUP(F29,'[1]表二（旧）'!$F$5:$G$1311,2,FALSE)</f>
        <v>0</v>
      </c>
      <c r="C29" s="161"/>
      <c r="D29" s="236">
        <f t="shared" si="0"/>
      </c>
      <c r="E29" s="95"/>
      <c r="F29" s="237">
        <v>2010302</v>
      </c>
      <c r="G29" s="38">
        <f t="shared" si="1"/>
        <v>0</v>
      </c>
      <c r="H29" s="237" t="s">
        <v>102</v>
      </c>
    </row>
    <row r="30" spans="1:8" s="156" customFormat="1" ht="15">
      <c r="A30" s="229" t="s">
        <v>103</v>
      </c>
      <c r="B30" s="161">
        <f>VLOOKUP(F30,'[1]表二（旧）'!$F$5:$G$1311,2,FALSE)</f>
        <v>0</v>
      </c>
      <c r="C30" s="161"/>
      <c r="D30" s="236">
        <f t="shared" si="0"/>
      </c>
      <c r="E30" s="95"/>
      <c r="F30" s="237">
        <v>2010303</v>
      </c>
      <c r="G30" s="38">
        <f t="shared" si="1"/>
        <v>0</v>
      </c>
      <c r="H30" s="237" t="s">
        <v>103</v>
      </c>
    </row>
    <row r="31" spans="1:8" s="156" customFormat="1" ht="15">
      <c r="A31" s="229" t="s">
        <v>118</v>
      </c>
      <c r="B31" s="161">
        <f>VLOOKUP(F31,'[1]表二（旧）'!$F$5:$G$1311,2,FALSE)</f>
        <v>9</v>
      </c>
      <c r="C31" s="161"/>
      <c r="D31" s="236">
        <f t="shared" si="0"/>
        <v>0</v>
      </c>
      <c r="E31" s="95"/>
      <c r="F31" s="237">
        <v>2010304</v>
      </c>
      <c r="G31" s="38">
        <f t="shared" si="1"/>
        <v>0</v>
      </c>
      <c r="H31" s="237" t="s">
        <v>118</v>
      </c>
    </row>
    <row r="32" spans="1:8" s="156" customFormat="1" ht="15">
      <c r="A32" s="229" t="s">
        <v>119</v>
      </c>
      <c r="B32" s="161">
        <f>VLOOKUP(F32,'[1]表二（旧）'!$F$5:$G$1311,2,FALSE)</f>
        <v>100</v>
      </c>
      <c r="C32" s="161"/>
      <c r="D32" s="236">
        <f t="shared" si="0"/>
        <v>0</v>
      </c>
      <c r="E32" s="95"/>
      <c r="F32" s="237">
        <v>2010305</v>
      </c>
      <c r="G32" s="38">
        <f t="shared" si="1"/>
        <v>0</v>
      </c>
      <c r="H32" s="237" t="s">
        <v>119</v>
      </c>
    </row>
    <row r="33" spans="1:8" s="156" customFormat="1" ht="15">
      <c r="A33" s="230" t="s">
        <v>120</v>
      </c>
      <c r="B33" s="161">
        <f>VLOOKUP(F33,'[1]表二（旧）'!$F$5:$G$1311,2,FALSE)</f>
        <v>385</v>
      </c>
      <c r="C33" s="161"/>
      <c r="D33" s="236">
        <f t="shared" si="0"/>
        <v>0</v>
      </c>
      <c r="E33" s="95"/>
      <c r="F33" s="237">
        <v>2010306</v>
      </c>
      <c r="G33" s="38">
        <f t="shared" si="1"/>
        <v>0</v>
      </c>
      <c r="H33" s="237" t="s">
        <v>120</v>
      </c>
    </row>
    <row r="34" spans="1:8" s="156" customFormat="1" ht="15">
      <c r="A34" s="228" t="s">
        <v>121</v>
      </c>
      <c r="B34" s="161">
        <f>VLOOKUP(F34,'[1]表二（旧）'!$F$5:$G$1311,2,FALSE)</f>
        <v>0</v>
      </c>
      <c r="C34" s="161"/>
      <c r="D34" s="236">
        <f t="shared" si="0"/>
      </c>
      <c r="E34" s="95"/>
      <c r="F34" s="237">
        <v>2010308</v>
      </c>
      <c r="G34" s="38">
        <f t="shared" si="1"/>
        <v>0</v>
      </c>
      <c r="H34" s="237" t="s">
        <v>121</v>
      </c>
    </row>
    <row r="35" spans="1:8" s="156" customFormat="1" ht="15">
      <c r="A35" s="229" t="s">
        <v>122</v>
      </c>
      <c r="B35" s="161">
        <f>VLOOKUP(F35,'[1]表二（旧）'!$F$5:$G$1311,2,FALSE)</f>
        <v>0</v>
      </c>
      <c r="C35" s="161"/>
      <c r="D35" s="236">
        <f t="shared" si="0"/>
      </c>
      <c r="E35" s="95"/>
      <c r="F35" s="237">
        <v>2010309</v>
      </c>
      <c r="G35" s="38">
        <f t="shared" si="1"/>
        <v>0</v>
      </c>
      <c r="H35" s="237" t="s">
        <v>122</v>
      </c>
    </row>
    <row r="36" spans="1:8" s="156" customFormat="1" ht="15">
      <c r="A36" s="229" t="s">
        <v>110</v>
      </c>
      <c r="B36" s="161">
        <f>VLOOKUP(F36,'[1]表二（旧）'!$F$5:$G$1311,2,FALSE)</f>
        <v>1232</v>
      </c>
      <c r="C36" s="161"/>
      <c r="D36" s="236">
        <f t="shared" si="0"/>
        <v>0</v>
      </c>
      <c r="E36" s="95"/>
      <c r="F36" s="237">
        <v>2010350</v>
      </c>
      <c r="G36" s="38">
        <f t="shared" si="1"/>
        <v>0</v>
      </c>
      <c r="H36" s="237" t="s">
        <v>110</v>
      </c>
    </row>
    <row r="37" spans="1:8" s="156" customFormat="1" ht="15">
      <c r="A37" s="229" t="s">
        <v>123</v>
      </c>
      <c r="B37" s="161">
        <f>VLOOKUP(F37,'[1]表二（旧）'!$F$5:$G$1311,2,FALSE)</f>
        <v>240</v>
      </c>
      <c r="C37" s="161"/>
      <c r="D37" s="236">
        <f t="shared" si="0"/>
        <v>0</v>
      </c>
      <c r="E37" s="95"/>
      <c r="F37" s="237">
        <v>2010399</v>
      </c>
      <c r="G37" s="38">
        <f t="shared" si="1"/>
        <v>0</v>
      </c>
      <c r="H37" s="237" t="s">
        <v>123</v>
      </c>
    </row>
    <row r="38" spans="1:8" s="156" customFormat="1" ht="15">
      <c r="A38" s="228" t="s">
        <v>124</v>
      </c>
      <c r="B38" s="161">
        <f>SUM(B39:B49)</f>
        <v>1209</v>
      </c>
      <c r="C38" s="161">
        <f>SUM(C39:C49)</f>
        <v>794</v>
      </c>
      <c r="D38" s="236">
        <f t="shared" si="0"/>
        <v>65.7</v>
      </c>
      <c r="E38" s="95"/>
      <c r="F38" s="237">
        <v>20104</v>
      </c>
      <c r="G38" s="38">
        <f t="shared" si="1"/>
        <v>794</v>
      </c>
      <c r="H38" s="237" t="s">
        <v>124</v>
      </c>
    </row>
    <row r="39" spans="1:8" s="156" customFormat="1" ht="15">
      <c r="A39" s="228" t="s">
        <v>101</v>
      </c>
      <c r="B39" s="161">
        <f>VLOOKUP(F39,'[1]表二（旧）'!$F$5:$G$1311,2,FALSE)</f>
        <v>385</v>
      </c>
      <c r="C39" s="161">
        <v>297</v>
      </c>
      <c r="D39" s="236">
        <f t="shared" si="0"/>
        <v>77.1</v>
      </c>
      <c r="E39" s="95"/>
      <c r="F39" s="237">
        <v>2010401</v>
      </c>
      <c r="G39" s="38">
        <f t="shared" si="1"/>
        <v>297</v>
      </c>
      <c r="H39" s="237" t="s">
        <v>101</v>
      </c>
    </row>
    <row r="40" spans="1:8" s="156" customFormat="1" ht="15">
      <c r="A40" s="228" t="s">
        <v>102</v>
      </c>
      <c r="B40" s="161">
        <f>VLOOKUP(F40,'[1]表二（旧）'!$F$5:$G$1311,2,FALSE)</f>
        <v>0</v>
      </c>
      <c r="C40" s="161"/>
      <c r="D40" s="236">
        <f t="shared" si="0"/>
      </c>
      <c r="E40" s="95"/>
      <c r="F40" s="237">
        <v>2010402</v>
      </c>
      <c r="G40" s="38">
        <f t="shared" si="1"/>
        <v>0</v>
      </c>
      <c r="H40" s="237" t="s">
        <v>102</v>
      </c>
    </row>
    <row r="41" spans="1:8" s="156" customFormat="1" ht="15">
      <c r="A41" s="229" t="s">
        <v>103</v>
      </c>
      <c r="B41" s="161">
        <f>VLOOKUP(F41,'[1]表二（旧）'!$F$5:$G$1311,2,FALSE)</f>
        <v>0</v>
      </c>
      <c r="C41" s="161"/>
      <c r="D41" s="236">
        <f t="shared" si="0"/>
      </c>
      <c r="E41" s="95"/>
      <c r="F41" s="237">
        <v>2010403</v>
      </c>
      <c r="G41" s="38">
        <f t="shared" si="1"/>
        <v>0</v>
      </c>
      <c r="H41" s="237" t="s">
        <v>103</v>
      </c>
    </row>
    <row r="42" spans="1:8" s="156" customFormat="1" ht="15">
      <c r="A42" s="229" t="s">
        <v>125</v>
      </c>
      <c r="B42" s="161">
        <f>VLOOKUP(F42,'[1]表二（旧）'!$F$5:$G$1311,2,FALSE)</f>
        <v>0</v>
      </c>
      <c r="C42" s="161"/>
      <c r="D42" s="236">
        <f t="shared" si="0"/>
      </c>
      <c r="E42" s="95"/>
      <c r="F42" s="237">
        <v>2010404</v>
      </c>
      <c r="G42" s="38">
        <f t="shared" si="1"/>
        <v>0</v>
      </c>
      <c r="H42" s="237" t="s">
        <v>125</v>
      </c>
    </row>
    <row r="43" spans="1:8" s="156" customFormat="1" ht="15">
      <c r="A43" s="229" t="s">
        <v>126</v>
      </c>
      <c r="B43" s="161">
        <f>VLOOKUP(F43,'[1]表二（旧）'!$F$5:$G$1311,2,FALSE)</f>
        <v>0</v>
      </c>
      <c r="C43" s="161"/>
      <c r="D43" s="236">
        <f t="shared" si="0"/>
      </c>
      <c r="E43" s="95"/>
      <c r="F43" s="237">
        <v>2010405</v>
      </c>
      <c r="G43" s="38">
        <f t="shared" si="1"/>
        <v>0</v>
      </c>
      <c r="H43" s="237" t="s">
        <v>126</v>
      </c>
    </row>
    <row r="44" spans="1:8" s="156" customFormat="1" ht="15">
      <c r="A44" s="228" t="s">
        <v>127</v>
      </c>
      <c r="B44" s="161">
        <f>VLOOKUP(F44,'[1]表二（旧）'!$F$5:$G$1311,2,FALSE)</f>
        <v>0</v>
      </c>
      <c r="C44" s="161"/>
      <c r="D44" s="236">
        <f t="shared" si="0"/>
      </c>
      <c r="E44" s="95"/>
      <c r="F44" s="237">
        <v>2010406</v>
      </c>
      <c r="G44" s="38">
        <f t="shared" si="1"/>
        <v>0</v>
      </c>
      <c r="H44" s="237" t="s">
        <v>127</v>
      </c>
    </row>
    <row r="45" spans="1:8" s="156" customFormat="1" ht="15">
      <c r="A45" s="228" t="s">
        <v>128</v>
      </c>
      <c r="B45" s="161">
        <f>VLOOKUP(F45,'[1]表二（旧）'!$F$5:$G$1311,2,FALSE)</f>
        <v>0</v>
      </c>
      <c r="C45" s="161"/>
      <c r="D45" s="236">
        <f t="shared" si="0"/>
      </c>
      <c r="E45" s="95"/>
      <c r="F45" s="237">
        <v>2010407</v>
      </c>
      <c r="G45" s="38">
        <f t="shared" si="1"/>
        <v>0</v>
      </c>
      <c r="H45" s="237" t="s">
        <v>128</v>
      </c>
    </row>
    <row r="46" spans="1:8" s="156" customFormat="1" ht="15">
      <c r="A46" s="228" t="s">
        <v>129</v>
      </c>
      <c r="B46" s="161">
        <f>VLOOKUP(F46,'[1]表二（旧）'!$F$5:$G$1311,2,FALSE)</f>
        <v>403</v>
      </c>
      <c r="C46" s="161">
        <v>497</v>
      </c>
      <c r="D46" s="236">
        <f t="shared" si="0"/>
        <v>123.3</v>
      </c>
      <c r="E46" s="95"/>
      <c r="F46" s="237">
        <v>2010408</v>
      </c>
      <c r="G46" s="38">
        <f t="shared" si="1"/>
        <v>497</v>
      </c>
      <c r="H46" s="237" t="s">
        <v>129</v>
      </c>
    </row>
    <row r="47" spans="1:8" s="156" customFormat="1" ht="15">
      <c r="A47" s="228" t="s">
        <v>130</v>
      </c>
      <c r="B47" s="161">
        <f>VLOOKUP(F47,'[1]表二（旧）'!$F$5:$G$1311,2,FALSE)</f>
        <v>0</v>
      </c>
      <c r="C47" s="161"/>
      <c r="D47" s="236">
        <f t="shared" si="0"/>
      </c>
      <c r="E47" s="95"/>
      <c r="F47" s="237">
        <v>2010409</v>
      </c>
      <c r="G47" s="38">
        <f t="shared" si="1"/>
        <v>0</v>
      </c>
      <c r="H47" s="228" t="s">
        <v>130</v>
      </c>
    </row>
    <row r="48" spans="1:8" s="156" customFormat="1" ht="15">
      <c r="A48" s="228" t="s">
        <v>110</v>
      </c>
      <c r="B48" s="161">
        <f>VLOOKUP(F48,'[1]表二（旧）'!$F$5:$G$1311,2,FALSE)</f>
        <v>0</v>
      </c>
      <c r="C48" s="161"/>
      <c r="D48" s="236">
        <f t="shared" si="0"/>
      </c>
      <c r="E48" s="95"/>
      <c r="F48" s="237">
        <v>2010450</v>
      </c>
      <c r="G48" s="38">
        <f t="shared" si="1"/>
        <v>0</v>
      </c>
      <c r="H48" s="237" t="s">
        <v>110</v>
      </c>
    </row>
    <row r="49" spans="1:8" s="156" customFormat="1" ht="15">
      <c r="A49" s="229" t="s">
        <v>131</v>
      </c>
      <c r="B49" s="161">
        <f>VLOOKUP(F49,'[1]表二（旧）'!$F$5:$G$1311,2,FALSE)</f>
        <v>421</v>
      </c>
      <c r="C49" s="161"/>
      <c r="D49" s="236">
        <f t="shared" si="0"/>
        <v>0</v>
      </c>
      <c r="E49" s="95"/>
      <c r="F49" s="237">
        <v>2010499</v>
      </c>
      <c r="G49" s="38">
        <f t="shared" si="1"/>
        <v>0</v>
      </c>
      <c r="H49" s="237" t="s">
        <v>131</v>
      </c>
    </row>
    <row r="50" spans="1:8" s="156" customFormat="1" ht="15">
      <c r="A50" s="229" t="s">
        <v>132</v>
      </c>
      <c r="B50" s="161">
        <f>SUM(B51:B60)</f>
        <v>242</v>
      </c>
      <c r="C50" s="161">
        <f>SUM(C51:C60)</f>
        <v>311</v>
      </c>
      <c r="D50" s="236">
        <f t="shared" si="0"/>
        <v>128.5</v>
      </c>
      <c r="E50" s="95"/>
      <c r="F50" s="237">
        <v>20105</v>
      </c>
      <c r="G50" s="38">
        <f t="shared" si="1"/>
        <v>311</v>
      </c>
      <c r="H50" s="237" t="s">
        <v>132</v>
      </c>
    </row>
    <row r="51" spans="1:8" s="156" customFormat="1" ht="15">
      <c r="A51" s="229" t="s">
        <v>101</v>
      </c>
      <c r="B51" s="161">
        <f>VLOOKUP(F51,'[1]表二（旧）'!$F$5:$G$1311,2,FALSE)</f>
        <v>185</v>
      </c>
      <c r="C51" s="161">
        <v>261</v>
      </c>
      <c r="D51" s="236">
        <f t="shared" si="0"/>
        <v>141.1</v>
      </c>
      <c r="E51" s="95"/>
      <c r="F51" s="237">
        <v>2010501</v>
      </c>
      <c r="G51" s="38">
        <f t="shared" si="1"/>
        <v>261</v>
      </c>
      <c r="H51" s="237" t="s">
        <v>101</v>
      </c>
    </row>
    <row r="52" spans="1:8" s="156" customFormat="1" ht="15">
      <c r="A52" s="95" t="s">
        <v>102</v>
      </c>
      <c r="B52" s="161">
        <f>VLOOKUP(F52,'[1]表二（旧）'!$F$5:$G$1311,2,FALSE)</f>
        <v>0</v>
      </c>
      <c r="C52" s="161"/>
      <c r="D52" s="236">
        <f t="shared" si="0"/>
      </c>
      <c r="E52" s="95"/>
      <c r="F52" s="237">
        <v>2010502</v>
      </c>
      <c r="G52" s="38">
        <f t="shared" si="1"/>
        <v>0</v>
      </c>
      <c r="H52" s="237" t="s">
        <v>102</v>
      </c>
    </row>
    <row r="53" spans="1:8" s="156" customFormat="1" ht="15">
      <c r="A53" s="228" t="s">
        <v>103</v>
      </c>
      <c r="B53" s="161">
        <f>VLOOKUP(F53,'[1]表二（旧）'!$F$5:$G$1311,2,FALSE)</f>
        <v>0</v>
      </c>
      <c r="C53" s="161"/>
      <c r="D53" s="236">
        <f t="shared" si="0"/>
      </c>
      <c r="E53" s="95"/>
      <c r="F53" s="237">
        <v>2010503</v>
      </c>
      <c r="G53" s="38">
        <f t="shared" si="1"/>
        <v>0</v>
      </c>
      <c r="H53" s="237" t="s">
        <v>103</v>
      </c>
    </row>
    <row r="54" spans="1:8" s="156" customFormat="1" ht="15">
      <c r="A54" s="228" t="s">
        <v>133</v>
      </c>
      <c r="B54" s="161">
        <f>VLOOKUP(F54,'[1]表二（旧）'!$F$5:$G$1311,2,FALSE)</f>
        <v>0</v>
      </c>
      <c r="C54" s="161"/>
      <c r="D54" s="236">
        <f t="shared" si="0"/>
      </c>
      <c r="E54" s="95"/>
      <c r="F54" s="237">
        <v>2010504</v>
      </c>
      <c r="G54" s="38">
        <f t="shared" si="1"/>
        <v>0</v>
      </c>
      <c r="H54" s="237" t="s">
        <v>133</v>
      </c>
    </row>
    <row r="55" spans="1:8" s="156" customFormat="1" ht="15">
      <c r="A55" s="228" t="s">
        <v>134</v>
      </c>
      <c r="B55" s="161">
        <f>VLOOKUP(F55,'[1]表二（旧）'!$F$5:$G$1311,2,FALSE)</f>
        <v>0</v>
      </c>
      <c r="C55" s="161"/>
      <c r="D55" s="236">
        <f t="shared" si="0"/>
      </c>
      <c r="E55" s="95"/>
      <c r="F55" s="237">
        <v>2010505</v>
      </c>
      <c r="G55" s="38">
        <f t="shared" si="1"/>
        <v>0</v>
      </c>
      <c r="H55" s="237" t="s">
        <v>134</v>
      </c>
    </row>
    <row r="56" spans="1:8" s="156" customFormat="1" ht="15">
      <c r="A56" s="229" t="s">
        <v>135</v>
      </c>
      <c r="B56" s="161">
        <f>VLOOKUP(F56,'[1]表二（旧）'!$F$5:$G$1311,2,FALSE)</f>
        <v>0</v>
      </c>
      <c r="C56" s="161"/>
      <c r="D56" s="236">
        <f t="shared" si="0"/>
      </c>
      <c r="E56" s="95"/>
      <c r="F56" s="237">
        <v>2010506</v>
      </c>
      <c r="G56" s="38">
        <f t="shared" si="1"/>
        <v>0</v>
      </c>
      <c r="H56" s="237" t="s">
        <v>135</v>
      </c>
    </row>
    <row r="57" spans="1:8" s="156" customFormat="1" ht="15">
      <c r="A57" s="229" t="s">
        <v>136</v>
      </c>
      <c r="B57" s="161">
        <f>VLOOKUP(F57,'[1]表二（旧）'!$F$5:$G$1311,2,FALSE)</f>
        <v>20</v>
      </c>
      <c r="C57" s="161">
        <v>50</v>
      </c>
      <c r="D57" s="236">
        <f t="shared" si="0"/>
        <v>250</v>
      </c>
      <c r="E57" s="95"/>
      <c r="F57" s="237">
        <v>2010507</v>
      </c>
      <c r="G57" s="38">
        <f t="shared" si="1"/>
        <v>50</v>
      </c>
      <c r="H57" s="237" t="s">
        <v>136</v>
      </c>
    </row>
    <row r="58" spans="1:8" s="156" customFormat="1" ht="15">
      <c r="A58" s="229" t="s">
        <v>137</v>
      </c>
      <c r="B58" s="161">
        <f>VLOOKUP(F58,'[1]表二（旧）'!$F$5:$G$1311,2,FALSE)</f>
        <v>0</v>
      </c>
      <c r="C58" s="161"/>
      <c r="D58" s="236">
        <f t="shared" si="0"/>
      </c>
      <c r="E58" s="95"/>
      <c r="F58" s="237">
        <v>2010508</v>
      </c>
      <c r="G58" s="38">
        <f t="shared" si="1"/>
        <v>0</v>
      </c>
      <c r="H58" s="237" t="s">
        <v>137</v>
      </c>
    </row>
    <row r="59" spans="1:8" s="156" customFormat="1" ht="15">
      <c r="A59" s="228" t="s">
        <v>110</v>
      </c>
      <c r="B59" s="161">
        <f>VLOOKUP(F59,'[1]表二（旧）'!$F$5:$G$1311,2,FALSE)</f>
        <v>37</v>
      </c>
      <c r="C59" s="161"/>
      <c r="D59" s="236">
        <f t="shared" si="0"/>
        <v>0</v>
      </c>
      <c r="E59" s="95"/>
      <c r="F59" s="237">
        <v>2010550</v>
      </c>
      <c r="G59" s="38">
        <f t="shared" si="1"/>
        <v>0</v>
      </c>
      <c r="H59" s="237" t="s">
        <v>110</v>
      </c>
    </row>
    <row r="60" spans="1:8" s="156" customFormat="1" ht="15">
      <c r="A60" s="229" t="s">
        <v>138</v>
      </c>
      <c r="B60" s="161">
        <f>VLOOKUP(F60,'[1]表二（旧）'!$F$5:$G$1311,2,FALSE)</f>
        <v>0</v>
      </c>
      <c r="C60" s="161"/>
      <c r="D60" s="236">
        <f t="shared" si="0"/>
      </c>
      <c r="E60" s="95"/>
      <c r="F60" s="237">
        <v>2010599</v>
      </c>
      <c r="G60" s="38">
        <f t="shared" si="1"/>
        <v>0</v>
      </c>
      <c r="H60" s="237" t="s">
        <v>138</v>
      </c>
    </row>
    <row r="61" spans="1:8" s="156" customFormat="1" ht="15">
      <c r="A61" s="230" t="s">
        <v>139</v>
      </c>
      <c r="B61" s="161">
        <f>SUM(B62:B71)</f>
        <v>2701</v>
      </c>
      <c r="C61" s="161">
        <f>SUM(C62:C71)</f>
        <v>1904</v>
      </c>
      <c r="D61" s="236">
        <f t="shared" si="0"/>
        <v>70.5</v>
      </c>
      <c r="E61" s="95"/>
      <c r="F61" s="237">
        <v>20106</v>
      </c>
      <c r="G61" s="38">
        <f t="shared" si="1"/>
        <v>1904</v>
      </c>
      <c r="H61" s="237" t="s">
        <v>139</v>
      </c>
    </row>
    <row r="62" spans="1:8" s="156" customFormat="1" ht="15">
      <c r="A62" s="229" t="s">
        <v>101</v>
      </c>
      <c r="B62" s="161">
        <f>VLOOKUP(F62,'[1]表二（旧）'!$F$5:$G$1311,2,FALSE)</f>
        <v>1339</v>
      </c>
      <c r="C62" s="161">
        <v>1022</v>
      </c>
      <c r="D62" s="236">
        <f t="shared" si="0"/>
        <v>76.3</v>
      </c>
      <c r="E62" s="95"/>
      <c r="F62" s="237">
        <v>2010601</v>
      </c>
      <c r="G62" s="38">
        <f t="shared" si="1"/>
        <v>1022</v>
      </c>
      <c r="H62" s="237" t="s">
        <v>101</v>
      </c>
    </row>
    <row r="63" spans="1:8" s="156" customFormat="1" ht="15">
      <c r="A63" s="95" t="s">
        <v>102</v>
      </c>
      <c r="B63" s="161">
        <f>VLOOKUP(F63,'[1]表二（旧）'!$F$5:$G$1311,2,FALSE)</f>
        <v>0</v>
      </c>
      <c r="C63" s="161"/>
      <c r="D63" s="236">
        <f t="shared" si="0"/>
      </c>
      <c r="E63" s="95"/>
      <c r="F63" s="237">
        <v>2010602</v>
      </c>
      <c r="G63" s="38">
        <f t="shared" si="1"/>
        <v>0</v>
      </c>
      <c r="H63" s="237" t="s">
        <v>102</v>
      </c>
    </row>
    <row r="64" spans="1:8" s="156" customFormat="1" ht="15">
      <c r="A64" s="95" t="s">
        <v>103</v>
      </c>
      <c r="B64" s="161">
        <f>VLOOKUP(F64,'[1]表二（旧）'!$F$5:$G$1311,2,FALSE)</f>
        <v>0</v>
      </c>
      <c r="C64" s="161"/>
      <c r="D64" s="236">
        <f t="shared" si="0"/>
      </c>
      <c r="E64" s="95"/>
      <c r="F64" s="237">
        <v>2010603</v>
      </c>
      <c r="G64" s="38">
        <f t="shared" si="1"/>
        <v>0</v>
      </c>
      <c r="H64" s="237" t="s">
        <v>103</v>
      </c>
    </row>
    <row r="65" spans="1:8" s="156" customFormat="1" ht="15">
      <c r="A65" s="95" t="s">
        <v>140</v>
      </c>
      <c r="B65" s="161">
        <f>VLOOKUP(F65,'[1]表二（旧）'!$F$5:$G$1311,2,FALSE)</f>
        <v>0</v>
      </c>
      <c r="C65" s="161"/>
      <c r="D65" s="236">
        <f t="shared" si="0"/>
      </c>
      <c r="E65" s="95"/>
      <c r="F65" s="237">
        <v>2010604</v>
      </c>
      <c r="G65" s="38">
        <f t="shared" si="1"/>
        <v>0</v>
      </c>
      <c r="H65" s="237" t="s">
        <v>140</v>
      </c>
    </row>
    <row r="66" spans="1:8" s="156" customFormat="1" ht="15">
      <c r="A66" s="95" t="s">
        <v>141</v>
      </c>
      <c r="B66" s="161">
        <f>VLOOKUP(F66,'[1]表二（旧）'!$F$5:$G$1311,2,FALSE)</f>
        <v>2</v>
      </c>
      <c r="C66" s="161"/>
      <c r="D66" s="236">
        <f t="shared" si="0"/>
        <v>0</v>
      </c>
      <c r="E66" s="95"/>
      <c r="F66" s="237">
        <v>2010605</v>
      </c>
      <c r="G66" s="38">
        <f t="shared" si="1"/>
        <v>0</v>
      </c>
      <c r="H66" s="237" t="s">
        <v>141</v>
      </c>
    </row>
    <row r="67" spans="1:8" s="156" customFormat="1" ht="15">
      <c r="A67" s="95" t="s">
        <v>142</v>
      </c>
      <c r="B67" s="161">
        <f>VLOOKUP(F67,'[1]表二（旧）'!$F$5:$G$1311,2,FALSE)</f>
        <v>0</v>
      </c>
      <c r="C67" s="161"/>
      <c r="D67" s="236">
        <f t="shared" si="0"/>
      </c>
      <c r="E67" s="95"/>
      <c r="F67" s="237">
        <v>2010606</v>
      </c>
      <c r="G67" s="38">
        <f t="shared" si="1"/>
        <v>0</v>
      </c>
      <c r="H67" s="237" t="s">
        <v>142</v>
      </c>
    </row>
    <row r="68" spans="1:8" s="156" customFormat="1" ht="15">
      <c r="A68" s="228" t="s">
        <v>143</v>
      </c>
      <c r="B68" s="161">
        <f>VLOOKUP(F68,'[1]表二（旧）'!$F$5:$G$1311,2,FALSE)</f>
        <v>19</v>
      </c>
      <c r="C68" s="161">
        <v>100</v>
      </c>
      <c r="D68" s="236">
        <f t="shared" si="0"/>
        <v>526.3</v>
      </c>
      <c r="E68" s="95"/>
      <c r="F68" s="237">
        <v>2010607</v>
      </c>
      <c r="G68" s="38">
        <f t="shared" si="1"/>
        <v>100</v>
      </c>
      <c r="H68" s="237" t="s">
        <v>143</v>
      </c>
    </row>
    <row r="69" spans="1:8" s="156" customFormat="1" ht="15">
      <c r="A69" s="229" t="s">
        <v>144</v>
      </c>
      <c r="B69" s="161">
        <f>VLOOKUP(F69,'[1]表二（旧）'!$F$5:$G$1311,2,FALSE)</f>
        <v>0</v>
      </c>
      <c r="C69" s="161"/>
      <c r="D69" s="236">
        <f aca="true" t="shared" si="2" ref="D69:D132">IF(B69=0,"",ROUND(C69/B69*100,1))</f>
      </c>
      <c r="E69" s="95"/>
      <c r="F69" s="237">
        <v>2010608</v>
      </c>
      <c r="G69" s="38">
        <f aca="true" t="shared" si="3" ref="G69:G132">SUM(C69)</f>
        <v>0</v>
      </c>
      <c r="H69" s="237" t="s">
        <v>144</v>
      </c>
    </row>
    <row r="70" spans="1:8" s="156" customFormat="1" ht="15">
      <c r="A70" s="229" t="s">
        <v>110</v>
      </c>
      <c r="B70" s="161">
        <f>VLOOKUP(F70,'[1]表二（旧）'!$F$5:$G$1311,2,FALSE)</f>
        <v>1341</v>
      </c>
      <c r="C70" s="161">
        <v>732</v>
      </c>
      <c r="D70" s="236">
        <f t="shared" si="2"/>
        <v>54.6</v>
      </c>
      <c r="E70" s="95"/>
      <c r="F70" s="237">
        <v>2010650</v>
      </c>
      <c r="G70" s="38">
        <f t="shared" si="3"/>
        <v>732</v>
      </c>
      <c r="H70" s="237" t="s">
        <v>110</v>
      </c>
    </row>
    <row r="71" spans="1:8" s="156" customFormat="1" ht="15">
      <c r="A71" s="229" t="s">
        <v>145</v>
      </c>
      <c r="B71" s="161">
        <f>VLOOKUP(F71,'[1]表二（旧）'!$F$5:$G$1311,2,FALSE)</f>
        <v>0</v>
      </c>
      <c r="C71" s="161">
        <v>50</v>
      </c>
      <c r="D71" s="236">
        <f t="shared" si="2"/>
      </c>
      <c r="E71" s="95"/>
      <c r="F71" s="237">
        <v>2010699</v>
      </c>
      <c r="G71" s="38">
        <f t="shared" si="3"/>
        <v>50</v>
      </c>
      <c r="H71" s="237" t="s">
        <v>145</v>
      </c>
    </row>
    <row r="72" spans="1:8" s="156" customFormat="1" ht="15">
      <c r="A72" s="228" t="s">
        <v>146</v>
      </c>
      <c r="B72" s="161">
        <f>SUM(B73:B83)</f>
        <v>0</v>
      </c>
      <c r="C72" s="161">
        <f>SUM(C73:C83)</f>
        <v>600</v>
      </c>
      <c r="D72" s="236">
        <f t="shared" si="2"/>
      </c>
      <c r="E72" s="95"/>
      <c r="F72" s="237">
        <v>20107</v>
      </c>
      <c r="G72" s="38">
        <f t="shared" si="3"/>
        <v>600</v>
      </c>
      <c r="H72" s="237" t="s">
        <v>146</v>
      </c>
    </row>
    <row r="73" spans="1:8" s="156" customFormat="1" ht="15">
      <c r="A73" s="228" t="s">
        <v>101</v>
      </c>
      <c r="B73" s="161">
        <f>VLOOKUP(F73,'[1]表二（旧）'!$F$5:$G$1311,2,FALSE)</f>
        <v>0</v>
      </c>
      <c r="C73" s="161">
        <v>600</v>
      </c>
      <c r="D73" s="236">
        <f t="shared" si="2"/>
      </c>
      <c r="E73" s="95"/>
      <c r="F73" s="237">
        <v>2010701</v>
      </c>
      <c r="G73" s="38">
        <f t="shared" si="3"/>
        <v>600</v>
      </c>
      <c r="H73" s="237" t="s">
        <v>101</v>
      </c>
    </row>
    <row r="74" spans="1:8" s="156" customFormat="1" ht="15">
      <c r="A74" s="228" t="s">
        <v>102</v>
      </c>
      <c r="B74" s="161">
        <f>VLOOKUP(F74,'[1]表二（旧）'!$F$5:$G$1311,2,FALSE)</f>
        <v>0</v>
      </c>
      <c r="C74" s="161"/>
      <c r="D74" s="236">
        <f t="shared" si="2"/>
      </c>
      <c r="E74" s="95"/>
      <c r="F74" s="237">
        <v>2010702</v>
      </c>
      <c r="G74" s="38">
        <f t="shared" si="3"/>
        <v>0</v>
      </c>
      <c r="H74" s="237" t="s">
        <v>102</v>
      </c>
    </row>
    <row r="75" spans="1:8" s="156" customFormat="1" ht="15">
      <c r="A75" s="229" t="s">
        <v>103</v>
      </c>
      <c r="B75" s="161">
        <f>VLOOKUP(F75,'[1]表二（旧）'!$F$5:$G$1311,2,FALSE)</f>
        <v>0</v>
      </c>
      <c r="C75" s="161"/>
      <c r="D75" s="236">
        <f t="shared" si="2"/>
      </c>
      <c r="E75" s="95"/>
      <c r="F75" s="237">
        <v>2010703</v>
      </c>
      <c r="G75" s="38">
        <f t="shared" si="3"/>
        <v>0</v>
      </c>
      <c r="H75" s="237" t="s">
        <v>103</v>
      </c>
    </row>
    <row r="76" spans="1:8" s="156" customFormat="1" ht="15">
      <c r="A76" s="229" t="s">
        <v>147</v>
      </c>
      <c r="B76" s="161">
        <f>VLOOKUP(F76,'[1]表二（旧）'!$F$5:$G$1311,2,FALSE)</f>
        <v>0</v>
      </c>
      <c r="C76" s="161"/>
      <c r="D76" s="236">
        <f t="shared" si="2"/>
      </c>
      <c r="E76" s="95"/>
      <c r="F76" s="237">
        <v>2010704</v>
      </c>
      <c r="G76" s="38">
        <f t="shared" si="3"/>
        <v>0</v>
      </c>
      <c r="H76" s="237" t="s">
        <v>147</v>
      </c>
    </row>
    <row r="77" spans="1:8" s="156" customFormat="1" ht="15">
      <c r="A77" s="229" t="s">
        <v>148</v>
      </c>
      <c r="B77" s="161">
        <f>VLOOKUP(F77,'[1]表二（旧）'!$F$5:$G$1311,2,FALSE)</f>
        <v>0</v>
      </c>
      <c r="C77" s="161"/>
      <c r="D77" s="236">
        <f t="shared" si="2"/>
      </c>
      <c r="E77" s="95"/>
      <c r="F77" s="237">
        <v>2010705</v>
      </c>
      <c r="G77" s="38">
        <f t="shared" si="3"/>
        <v>0</v>
      </c>
      <c r="H77" s="237" t="s">
        <v>148</v>
      </c>
    </row>
    <row r="78" spans="1:8" s="156" customFormat="1" ht="15">
      <c r="A78" s="95" t="s">
        <v>149</v>
      </c>
      <c r="B78" s="161">
        <f>VLOOKUP(F78,'[1]表二（旧）'!$F$5:$G$1311,2,FALSE)</f>
        <v>0</v>
      </c>
      <c r="C78" s="161"/>
      <c r="D78" s="236">
        <f t="shared" si="2"/>
      </c>
      <c r="E78" s="95"/>
      <c r="F78" s="237">
        <v>2010706</v>
      </c>
      <c r="G78" s="38">
        <f t="shared" si="3"/>
        <v>0</v>
      </c>
      <c r="H78" s="237" t="s">
        <v>149</v>
      </c>
    </row>
    <row r="79" spans="1:8" s="156" customFormat="1" ht="15">
      <c r="A79" s="228" t="s">
        <v>150</v>
      </c>
      <c r="B79" s="161">
        <f>VLOOKUP(F79,'[1]表二（旧）'!$F$5:$G$1311,2,FALSE)</f>
        <v>0</v>
      </c>
      <c r="C79" s="161"/>
      <c r="D79" s="236">
        <f t="shared" si="2"/>
      </c>
      <c r="E79" s="95"/>
      <c r="F79" s="237">
        <v>2010707</v>
      </c>
      <c r="G79" s="38">
        <f t="shared" si="3"/>
        <v>0</v>
      </c>
      <c r="H79" s="237" t="s">
        <v>150</v>
      </c>
    </row>
    <row r="80" spans="1:8" s="156" customFormat="1" ht="15">
      <c r="A80" s="228" t="s">
        <v>151</v>
      </c>
      <c r="B80" s="161">
        <f>VLOOKUP(F80,'[1]表二（旧）'!$F$5:$G$1311,2,FALSE)</f>
        <v>0</v>
      </c>
      <c r="C80" s="161"/>
      <c r="D80" s="236">
        <f t="shared" si="2"/>
      </c>
      <c r="E80" s="95"/>
      <c r="F80" s="237">
        <v>2010708</v>
      </c>
      <c r="G80" s="38">
        <f t="shared" si="3"/>
        <v>0</v>
      </c>
      <c r="H80" s="237" t="s">
        <v>151</v>
      </c>
    </row>
    <row r="81" spans="1:8" s="156" customFormat="1" ht="15">
      <c r="A81" s="228" t="s">
        <v>143</v>
      </c>
      <c r="B81" s="161">
        <f>VLOOKUP(F81,'[1]表二（旧）'!$F$5:$G$1311,2,FALSE)</f>
        <v>0</v>
      </c>
      <c r="C81" s="161"/>
      <c r="D81" s="236">
        <f t="shared" si="2"/>
      </c>
      <c r="E81" s="95"/>
      <c r="F81" s="237">
        <v>2010709</v>
      </c>
      <c r="G81" s="38">
        <f t="shared" si="3"/>
        <v>0</v>
      </c>
      <c r="H81" s="237" t="s">
        <v>143</v>
      </c>
    </row>
    <row r="82" spans="1:8" s="156" customFormat="1" ht="15">
      <c r="A82" s="229" t="s">
        <v>110</v>
      </c>
      <c r="B82" s="161">
        <f>VLOOKUP(F82,'[1]表二（旧）'!$F$5:$G$1311,2,FALSE)</f>
        <v>0</v>
      </c>
      <c r="C82" s="161"/>
      <c r="D82" s="236">
        <f t="shared" si="2"/>
      </c>
      <c r="E82" s="95"/>
      <c r="F82" s="237">
        <v>2010750</v>
      </c>
      <c r="G82" s="38">
        <f t="shared" si="3"/>
        <v>0</v>
      </c>
      <c r="H82" s="237" t="s">
        <v>110</v>
      </c>
    </row>
    <row r="83" spans="1:8" s="156" customFormat="1" ht="15">
      <c r="A83" s="229" t="s">
        <v>152</v>
      </c>
      <c r="B83" s="161">
        <f>VLOOKUP(F83,'[1]表二（旧）'!$F$5:$G$1311,2,FALSE)</f>
        <v>0</v>
      </c>
      <c r="C83" s="161"/>
      <c r="D83" s="236">
        <f t="shared" si="2"/>
      </c>
      <c r="E83" s="95"/>
      <c r="F83" s="237">
        <v>2010799</v>
      </c>
      <c r="G83" s="38">
        <f t="shared" si="3"/>
        <v>0</v>
      </c>
      <c r="H83" s="237" t="s">
        <v>152</v>
      </c>
    </row>
    <row r="84" spans="1:8" s="156" customFormat="1" ht="15">
      <c r="A84" s="229" t="s">
        <v>153</v>
      </c>
      <c r="B84" s="161">
        <f>SUM(B85:B92)</f>
        <v>877</v>
      </c>
      <c r="C84" s="161">
        <f>SUM(C85:C92)</f>
        <v>927</v>
      </c>
      <c r="D84" s="236">
        <f t="shared" si="2"/>
        <v>105.7</v>
      </c>
      <c r="E84" s="95"/>
      <c r="F84" s="237">
        <v>20108</v>
      </c>
      <c r="G84" s="38">
        <f t="shared" si="3"/>
        <v>927</v>
      </c>
      <c r="H84" s="237" t="s">
        <v>153</v>
      </c>
    </row>
    <row r="85" spans="1:8" s="156" customFormat="1" ht="15">
      <c r="A85" s="228" t="s">
        <v>101</v>
      </c>
      <c r="B85" s="161">
        <f>VLOOKUP(F85,'[1]表二（旧）'!$F$5:$G$1311,2,FALSE)</f>
        <v>762</v>
      </c>
      <c r="C85" s="161">
        <v>649</v>
      </c>
      <c r="D85" s="236">
        <f t="shared" si="2"/>
        <v>85.2</v>
      </c>
      <c r="E85" s="95"/>
      <c r="F85" s="237">
        <v>2010801</v>
      </c>
      <c r="G85" s="38">
        <f t="shared" si="3"/>
        <v>649</v>
      </c>
      <c r="H85" s="237" t="s">
        <v>101</v>
      </c>
    </row>
    <row r="86" spans="1:8" s="156" customFormat="1" ht="15">
      <c r="A86" s="228" t="s">
        <v>102</v>
      </c>
      <c r="B86" s="161">
        <f>VLOOKUP(F86,'[1]表二（旧）'!$F$5:$G$1311,2,FALSE)</f>
        <v>0</v>
      </c>
      <c r="C86" s="161"/>
      <c r="D86" s="236">
        <f t="shared" si="2"/>
      </c>
      <c r="E86" s="95"/>
      <c r="F86" s="237">
        <v>2010802</v>
      </c>
      <c r="G86" s="38">
        <f t="shared" si="3"/>
        <v>0</v>
      </c>
      <c r="H86" s="237" t="s">
        <v>102</v>
      </c>
    </row>
    <row r="87" spans="1:8" s="156" customFormat="1" ht="15">
      <c r="A87" s="228" t="s">
        <v>103</v>
      </c>
      <c r="B87" s="161">
        <f>VLOOKUP(F87,'[1]表二（旧）'!$F$5:$G$1311,2,FALSE)</f>
        <v>0</v>
      </c>
      <c r="C87" s="161"/>
      <c r="D87" s="236">
        <f t="shared" si="2"/>
      </c>
      <c r="E87" s="95"/>
      <c r="F87" s="237">
        <v>2010803</v>
      </c>
      <c r="G87" s="38">
        <f t="shared" si="3"/>
        <v>0</v>
      </c>
      <c r="H87" s="237" t="s">
        <v>103</v>
      </c>
    </row>
    <row r="88" spans="1:8" s="156" customFormat="1" ht="15">
      <c r="A88" s="231" t="s">
        <v>154</v>
      </c>
      <c r="B88" s="161">
        <f>VLOOKUP(F88,'[1]表二（旧）'!$F$5:$G$1311,2,FALSE)</f>
        <v>89</v>
      </c>
      <c r="C88" s="161">
        <v>18</v>
      </c>
      <c r="D88" s="236">
        <f t="shared" si="2"/>
        <v>20.2</v>
      </c>
      <c r="E88" s="95"/>
      <c r="F88" s="237">
        <v>2010804</v>
      </c>
      <c r="G88" s="38">
        <f t="shared" si="3"/>
        <v>18</v>
      </c>
      <c r="H88" s="237" t="s">
        <v>154</v>
      </c>
    </row>
    <row r="89" spans="1:8" s="156" customFormat="1" ht="15">
      <c r="A89" s="229" t="s">
        <v>155</v>
      </c>
      <c r="B89" s="161">
        <f>VLOOKUP(F89,'[1]表二（旧）'!$F$5:$G$1311,2,FALSE)</f>
        <v>0</v>
      </c>
      <c r="C89" s="161"/>
      <c r="D89" s="236">
        <f t="shared" si="2"/>
      </c>
      <c r="E89" s="95"/>
      <c r="F89" s="237">
        <v>2010805</v>
      </c>
      <c r="G89" s="38">
        <f t="shared" si="3"/>
        <v>0</v>
      </c>
      <c r="H89" s="237" t="s">
        <v>155</v>
      </c>
    </row>
    <row r="90" spans="1:8" s="156" customFormat="1" ht="15">
      <c r="A90" s="229" t="s">
        <v>143</v>
      </c>
      <c r="B90" s="161">
        <f>VLOOKUP(F90,'[1]表二（旧）'!$F$5:$G$1311,2,FALSE)</f>
        <v>0</v>
      </c>
      <c r="C90" s="161"/>
      <c r="D90" s="236">
        <f t="shared" si="2"/>
      </c>
      <c r="E90" s="95"/>
      <c r="F90" s="237">
        <v>2010806</v>
      </c>
      <c r="G90" s="38">
        <f t="shared" si="3"/>
        <v>0</v>
      </c>
      <c r="H90" s="237" t="s">
        <v>143</v>
      </c>
    </row>
    <row r="91" spans="1:8" s="156" customFormat="1" ht="15">
      <c r="A91" s="229" t="s">
        <v>110</v>
      </c>
      <c r="B91" s="161">
        <f>VLOOKUP(F91,'[1]表二（旧）'!$F$5:$G$1311,2,FALSE)</f>
        <v>26</v>
      </c>
      <c r="C91" s="161">
        <v>260</v>
      </c>
      <c r="D91" s="236">
        <f t="shared" si="2"/>
        <v>1000</v>
      </c>
      <c r="E91" s="95"/>
      <c r="F91" s="237">
        <v>2010850</v>
      </c>
      <c r="G91" s="38">
        <f t="shared" si="3"/>
        <v>260</v>
      </c>
      <c r="H91" s="237" t="s">
        <v>110</v>
      </c>
    </row>
    <row r="92" spans="1:8" s="156" customFormat="1" ht="15">
      <c r="A92" s="95" t="s">
        <v>156</v>
      </c>
      <c r="B92" s="161">
        <f>VLOOKUP(F92,'[1]表二（旧）'!$F$5:$G$1311,2,FALSE)</f>
        <v>0</v>
      </c>
      <c r="C92" s="161"/>
      <c r="D92" s="236">
        <f t="shared" si="2"/>
      </c>
      <c r="E92" s="95"/>
      <c r="F92" s="237">
        <v>2010899</v>
      </c>
      <c r="G92" s="38">
        <f t="shared" si="3"/>
        <v>0</v>
      </c>
      <c r="H92" s="237" t="s">
        <v>156</v>
      </c>
    </row>
    <row r="93" spans="1:8" s="156" customFormat="1" ht="15">
      <c r="A93" s="228" t="s">
        <v>157</v>
      </c>
      <c r="B93" s="161">
        <f>SUM(B94:B106)</f>
        <v>0</v>
      </c>
      <c r="C93" s="161">
        <f>SUM(C94:C106)</f>
        <v>0</v>
      </c>
      <c r="D93" s="236">
        <f t="shared" si="2"/>
      </c>
      <c r="E93" s="95"/>
      <c r="F93" s="237">
        <v>20109</v>
      </c>
      <c r="G93" s="38">
        <f t="shared" si="3"/>
        <v>0</v>
      </c>
      <c r="H93" s="237" t="s">
        <v>157</v>
      </c>
    </row>
    <row r="94" spans="1:8" s="156" customFormat="1" ht="15">
      <c r="A94" s="228" t="s">
        <v>101</v>
      </c>
      <c r="B94" s="161">
        <f>VLOOKUP(F94,'[1]表二（旧）'!$F$5:$G$1311,2,FALSE)</f>
        <v>0</v>
      </c>
      <c r="C94" s="161"/>
      <c r="D94" s="236">
        <f t="shared" si="2"/>
      </c>
      <c r="E94" s="95"/>
      <c r="F94" s="237">
        <v>2010901</v>
      </c>
      <c r="G94" s="38">
        <f t="shared" si="3"/>
        <v>0</v>
      </c>
      <c r="H94" s="237" t="s">
        <v>101</v>
      </c>
    </row>
    <row r="95" spans="1:8" s="156" customFormat="1" ht="15">
      <c r="A95" s="229" t="s">
        <v>102</v>
      </c>
      <c r="B95" s="161">
        <f>VLOOKUP(F95,'[1]表二（旧）'!$F$5:$G$1311,2,FALSE)</f>
        <v>0</v>
      </c>
      <c r="C95" s="161"/>
      <c r="D95" s="236">
        <f t="shared" si="2"/>
      </c>
      <c r="E95" s="95"/>
      <c r="F95" s="237">
        <v>2010902</v>
      </c>
      <c r="G95" s="38">
        <f t="shared" si="3"/>
        <v>0</v>
      </c>
      <c r="H95" s="237" t="s">
        <v>102</v>
      </c>
    </row>
    <row r="96" spans="1:8" s="156" customFormat="1" ht="15">
      <c r="A96" s="229" t="s">
        <v>103</v>
      </c>
      <c r="B96" s="161">
        <f>VLOOKUP(F96,'[1]表二（旧）'!$F$5:$G$1311,2,FALSE)</f>
        <v>0</v>
      </c>
      <c r="C96" s="161"/>
      <c r="D96" s="236">
        <f t="shared" si="2"/>
      </c>
      <c r="E96" s="95"/>
      <c r="F96" s="237">
        <v>2010903</v>
      </c>
      <c r="G96" s="38">
        <f t="shared" si="3"/>
        <v>0</v>
      </c>
      <c r="H96" s="237" t="s">
        <v>103</v>
      </c>
    </row>
    <row r="97" spans="1:8" s="156" customFormat="1" ht="15">
      <c r="A97" s="229" t="s">
        <v>158</v>
      </c>
      <c r="B97" s="161"/>
      <c r="C97" s="161"/>
      <c r="D97" s="236">
        <f t="shared" si="2"/>
      </c>
      <c r="E97" s="95"/>
      <c r="F97" s="237"/>
      <c r="G97" s="38">
        <f t="shared" si="3"/>
        <v>0</v>
      </c>
      <c r="H97" s="237"/>
    </row>
    <row r="98" spans="1:8" s="156" customFormat="1" ht="15">
      <c r="A98" s="228" t="s">
        <v>159</v>
      </c>
      <c r="B98" s="161">
        <f>VLOOKUP(F98,'[1]表二（旧）'!$F$5:$G$1311,2,FALSE)</f>
        <v>0</v>
      </c>
      <c r="C98" s="161"/>
      <c r="D98" s="236">
        <f t="shared" si="2"/>
      </c>
      <c r="E98" s="95"/>
      <c r="F98" s="237">
        <v>2010905</v>
      </c>
      <c r="G98" s="38">
        <f t="shared" si="3"/>
        <v>0</v>
      </c>
      <c r="H98" s="237" t="s">
        <v>159</v>
      </c>
    </row>
    <row r="99" spans="1:8" s="156" customFormat="1" ht="15">
      <c r="A99" s="228" t="s">
        <v>160</v>
      </c>
      <c r="B99" s="161">
        <f>VLOOKUP(F99,'[1]表二（旧）'!$F$5:$G$1311,2,FALSE)</f>
        <v>0</v>
      </c>
      <c r="C99" s="161"/>
      <c r="D99" s="236">
        <f t="shared" si="2"/>
      </c>
      <c r="E99" s="95"/>
      <c r="F99" s="237">
        <v>2010907</v>
      </c>
      <c r="G99" s="38">
        <f t="shared" si="3"/>
        <v>0</v>
      </c>
      <c r="H99" s="237" t="s">
        <v>160</v>
      </c>
    </row>
    <row r="100" spans="1:8" s="156" customFormat="1" ht="15">
      <c r="A100" s="228" t="s">
        <v>143</v>
      </c>
      <c r="B100" s="161">
        <f>VLOOKUP(F100,'[1]表二（旧）'!$F$5:$G$1311,2,FALSE)</f>
        <v>0</v>
      </c>
      <c r="C100" s="161"/>
      <c r="D100" s="236">
        <f t="shared" si="2"/>
      </c>
      <c r="E100" s="95"/>
      <c r="F100" s="237">
        <v>2010908</v>
      </c>
      <c r="G100" s="38">
        <f t="shared" si="3"/>
        <v>0</v>
      </c>
      <c r="H100" s="237" t="s">
        <v>143</v>
      </c>
    </row>
    <row r="101" spans="1:8" s="156" customFormat="1" ht="15">
      <c r="A101" s="228" t="s">
        <v>161</v>
      </c>
      <c r="B101" s="161"/>
      <c r="C101" s="161"/>
      <c r="D101" s="236">
        <f t="shared" si="2"/>
      </c>
      <c r="E101" s="95"/>
      <c r="F101" s="237">
        <v>2010909</v>
      </c>
      <c r="G101" s="38">
        <f t="shared" si="3"/>
        <v>0</v>
      </c>
      <c r="H101" s="237" t="s">
        <v>161</v>
      </c>
    </row>
    <row r="102" spans="1:8" s="156" customFormat="1" ht="15">
      <c r="A102" s="228" t="s">
        <v>162</v>
      </c>
      <c r="B102" s="161"/>
      <c r="C102" s="161"/>
      <c r="D102" s="236">
        <f t="shared" si="2"/>
      </c>
      <c r="E102" s="95"/>
      <c r="F102" s="237">
        <v>2010910</v>
      </c>
      <c r="G102" s="38">
        <f t="shared" si="3"/>
        <v>0</v>
      </c>
      <c r="H102" s="237" t="s">
        <v>162</v>
      </c>
    </row>
    <row r="103" spans="1:8" s="156" customFormat="1" ht="15">
      <c r="A103" s="228" t="s">
        <v>163</v>
      </c>
      <c r="B103" s="161"/>
      <c r="C103" s="161"/>
      <c r="D103" s="236">
        <f t="shared" si="2"/>
      </c>
      <c r="E103" s="95"/>
      <c r="F103" s="237">
        <v>2010911</v>
      </c>
      <c r="G103" s="38">
        <f t="shared" si="3"/>
        <v>0</v>
      </c>
      <c r="H103" s="237" t="s">
        <v>163</v>
      </c>
    </row>
    <row r="104" spans="1:8" s="156" customFormat="1" ht="15">
      <c r="A104" s="228" t="s">
        <v>164</v>
      </c>
      <c r="B104" s="161"/>
      <c r="C104" s="161"/>
      <c r="D104" s="236">
        <f t="shared" si="2"/>
      </c>
      <c r="E104" s="95"/>
      <c r="F104" s="237">
        <v>2010912</v>
      </c>
      <c r="G104" s="38">
        <f t="shared" si="3"/>
        <v>0</v>
      </c>
      <c r="H104" s="228" t="s">
        <v>164</v>
      </c>
    </row>
    <row r="105" spans="1:8" s="156" customFormat="1" ht="15">
      <c r="A105" s="229" t="s">
        <v>110</v>
      </c>
      <c r="B105" s="161">
        <f>VLOOKUP(F105,'[1]表二（旧）'!$F$5:$G$1311,2,FALSE)</f>
        <v>0</v>
      </c>
      <c r="C105" s="161"/>
      <c r="D105" s="236">
        <f t="shared" si="2"/>
      </c>
      <c r="E105" s="95"/>
      <c r="F105" s="237">
        <v>2010950</v>
      </c>
      <c r="G105" s="38">
        <f t="shared" si="3"/>
        <v>0</v>
      </c>
      <c r="H105" s="237" t="s">
        <v>110</v>
      </c>
    </row>
    <row r="106" spans="1:8" s="156" customFormat="1" ht="15">
      <c r="A106" s="229" t="s">
        <v>165</v>
      </c>
      <c r="B106" s="161">
        <f>VLOOKUP(F106,'[1]表二（旧）'!$F$5:$G$1311,2,FALSE)</f>
        <v>0</v>
      </c>
      <c r="C106" s="161"/>
      <c r="D106" s="236">
        <f t="shared" si="2"/>
      </c>
      <c r="E106" s="95"/>
      <c r="F106" s="237">
        <v>2010999</v>
      </c>
      <c r="G106" s="38">
        <f t="shared" si="3"/>
        <v>0</v>
      </c>
      <c r="H106" s="237" t="s">
        <v>165</v>
      </c>
    </row>
    <row r="107" spans="1:8" s="156" customFormat="1" ht="15">
      <c r="A107" s="229" t="s">
        <v>166</v>
      </c>
      <c r="B107" s="161">
        <f>SUM(B108:B116)</f>
        <v>571</v>
      </c>
      <c r="C107" s="161">
        <f>SUM(C108:C116)</f>
        <v>405</v>
      </c>
      <c r="D107" s="236">
        <f t="shared" si="2"/>
        <v>70.9</v>
      </c>
      <c r="E107" s="95"/>
      <c r="F107" s="237">
        <v>20110</v>
      </c>
      <c r="G107" s="38">
        <f t="shared" si="3"/>
        <v>405</v>
      </c>
      <c r="H107" s="237" t="s">
        <v>166</v>
      </c>
    </row>
    <row r="108" spans="1:8" s="156" customFormat="1" ht="15">
      <c r="A108" s="229" t="s">
        <v>101</v>
      </c>
      <c r="B108" s="161">
        <f>VLOOKUP(F108,'[1]表二（旧）'!$F$5:$G$1311,2,FALSE)</f>
        <v>537</v>
      </c>
      <c r="C108" s="161">
        <v>405</v>
      </c>
      <c r="D108" s="236">
        <f t="shared" si="2"/>
        <v>75.4</v>
      </c>
      <c r="E108" s="95"/>
      <c r="F108" s="237">
        <v>2011001</v>
      </c>
      <c r="G108" s="38">
        <f t="shared" si="3"/>
        <v>405</v>
      </c>
      <c r="H108" s="237" t="s">
        <v>101</v>
      </c>
    </row>
    <row r="109" spans="1:8" s="156" customFormat="1" ht="15">
      <c r="A109" s="228" t="s">
        <v>102</v>
      </c>
      <c r="B109" s="161">
        <f>VLOOKUP(F109,'[1]表二（旧）'!$F$5:$G$1311,2,FALSE)</f>
        <v>0</v>
      </c>
      <c r="C109" s="161"/>
      <c r="D109" s="236">
        <f t="shared" si="2"/>
      </c>
      <c r="E109" s="95"/>
      <c r="F109" s="237">
        <v>2011002</v>
      </c>
      <c r="G109" s="38">
        <f t="shared" si="3"/>
        <v>0</v>
      </c>
      <c r="H109" s="237" t="s">
        <v>102</v>
      </c>
    </row>
    <row r="110" spans="1:8" s="156" customFormat="1" ht="15">
      <c r="A110" s="228" t="s">
        <v>103</v>
      </c>
      <c r="B110" s="161">
        <f>VLOOKUP(F110,'[1]表二（旧）'!$F$5:$G$1311,2,FALSE)</f>
        <v>0</v>
      </c>
      <c r="C110" s="161"/>
      <c r="D110" s="236">
        <f t="shared" si="2"/>
      </c>
      <c r="E110" s="95"/>
      <c r="F110" s="237">
        <v>2011003</v>
      </c>
      <c r="G110" s="38">
        <f t="shared" si="3"/>
        <v>0</v>
      </c>
      <c r="H110" s="237" t="s">
        <v>103</v>
      </c>
    </row>
    <row r="111" spans="1:8" s="156" customFormat="1" ht="15">
      <c r="A111" s="228" t="s">
        <v>167</v>
      </c>
      <c r="B111" s="161">
        <f>VLOOKUP(F111,'[1]表二（旧）'!$F$5:$G$1311,2,FALSE)</f>
        <v>0</v>
      </c>
      <c r="C111" s="161"/>
      <c r="D111" s="236">
        <f t="shared" si="2"/>
      </c>
      <c r="E111" s="95"/>
      <c r="F111" s="237">
        <v>2011004</v>
      </c>
      <c r="G111" s="38">
        <f t="shared" si="3"/>
        <v>0</v>
      </c>
      <c r="H111" s="237" t="s">
        <v>167</v>
      </c>
    </row>
    <row r="112" spans="1:8" s="156" customFormat="1" ht="15">
      <c r="A112" s="229" t="s">
        <v>168</v>
      </c>
      <c r="B112" s="161">
        <f>VLOOKUP(F112,'[1]表二（旧）'!$F$5:$G$1311,2,FALSE)</f>
        <v>0</v>
      </c>
      <c r="C112" s="161"/>
      <c r="D112" s="236">
        <f t="shared" si="2"/>
      </c>
      <c r="E112" s="95"/>
      <c r="F112" s="237">
        <v>2011005</v>
      </c>
      <c r="G112" s="38">
        <f t="shared" si="3"/>
        <v>0</v>
      </c>
      <c r="H112" s="237" t="s">
        <v>168</v>
      </c>
    </row>
    <row r="113" spans="1:8" s="156" customFormat="1" ht="15">
      <c r="A113" s="229" t="s">
        <v>169</v>
      </c>
      <c r="B113" s="161">
        <f>VLOOKUP(F113,'[1]表二（旧）'!$F$5:$G$1311,2,FALSE)</f>
        <v>0</v>
      </c>
      <c r="C113" s="161"/>
      <c r="D113" s="236">
        <f t="shared" si="2"/>
      </c>
      <c r="E113" s="95"/>
      <c r="F113" s="237">
        <v>2011007</v>
      </c>
      <c r="G113" s="38">
        <f t="shared" si="3"/>
        <v>0</v>
      </c>
      <c r="H113" s="237" t="s">
        <v>169</v>
      </c>
    </row>
    <row r="114" spans="1:8" s="156" customFormat="1" ht="15">
      <c r="A114" s="228" t="s">
        <v>170</v>
      </c>
      <c r="B114" s="161">
        <f>VLOOKUP(F114,'[1]表二（旧）'!$F$5:$G$1311,2,FALSE)</f>
        <v>0</v>
      </c>
      <c r="C114" s="161"/>
      <c r="D114" s="236">
        <f t="shared" si="2"/>
      </c>
      <c r="E114" s="95"/>
      <c r="F114" s="237">
        <v>2011008</v>
      </c>
      <c r="G114" s="38">
        <f t="shared" si="3"/>
        <v>0</v>
      </c>
      <c r="H114" s="237" t="s">
        <v>170</v>
      </c>
    </row>
    <row r="115" spans="1:8" s="156" customFormat="1" ht="15">
      <c r="A115" s="231" t="s">
        <v>110</v>
      </c>
      <c r="B115" s="161">
        <f>VLOOKUP(F115,'[1]表二（旧）'!$F$5:$G$1311,2,FALSE)</f>
        <v>0</v>
      </c>
      <c r="C115" s="161"/>
      <c r="D115" s="236">
        <f t="shared" si="2"/>
      </c>
      <c r="E115" s="95"/>
      <c r="F115" s="237">
        <v>2011050</v>
      </c>
      <c r="G115" s="38">
        <f t="shared" si="3"/>
        <v>0</v>
      </c>
      <c r="H115" s="237" t="s">
        <v>110</v>
      </c>
    </row>
    <row r="116" spans="1:8" s="156" customFormat="1" ht="15">
      <c r="A116" s="229" t="s">
        <v>171</v>
      </c>
      <c r="B116" s="161">
        <f>VLOOKUP(F116,'[1]表二（旧）'!$F$5:$G$1311,2,FALSE)</f>
        <v>34</v>
      </c>
      <c r="C116" s="161"/>
      <c r="D116" s="236">
        <f t="shared" si="2"/>
        <v>0</v>
      </c>
      <c r="E116" s="95"/>
      <c r="F116" s="237">
        <v>2011099</v>
      </c>
      <c r="G116" s="38">
        <f t="shared" si="3"/>
        <v>0</v>
      </c>
      <c r="H116" s="237" t="s">
        <v>171</v>
      </c>
    </row>
    <row r="117" spans="1:8" s="156" customFormat="1" ht="15">
      <c r="A117" s="232" t="s">
        <v>172</v>
      </c>
      <c r="B117" s="161">
        <f>SUM(B118:B125)</f>
        <v>1064</v>
      </c>
      <c r="C117" s="161">
        <f>SUM(C118:C125)</f>
        <v>773</v>
      </c>
      <c r="D117" s="236">
        <f t="shared" si="2"/>
        <v>72.7</v>
      </c>
      <c r="E117" s="95"/>
      <c r="F117" s="237">
        <v>20111</v>
      </c>
      <c r="G117" s="38">
        <f t="shared" si="3"/>
        <v>773</v>
      </c>
      <c r="H117" s="237" t="s">
        <v>172</v>
      </c>
    </row>
    <row r="118" spans="1:8" s="156" customFormat="1" ht="15">
      <c r="A118" s="228" t="s">
        <v>101</v>
      </c>
      <c r="B118" s="161">
        <f>VLOOKUP(F118,'[1]表二（旧）'!$F$5:$G$1311,2,FALSE)</f>
        <v>1062</v>
      </c>
      <c r="C118" s="161">
        <v>653</v>
      </c>
      <c r="D118" s="236">
        <f t="shared" si="2"/>
        <v>61.5</v>
      </c>
      <c r="E118" s="95"/>
      <c r="F118" s="237">
        <v>2011101</v>
      </c>
      <c r="G118" s="38">
        <f t="shared" si="3"/>
        <v>653</v>
      </c>
      <c r="H118" s="237" t="s">
        <v>101</v>
      </c>
    </row>
    <row r="119" spans="1:8" s="156" customFormat="1" ht="15">
      <c r="A119" s="228" t="s">
        <v>102</v>
      </c>
      <c r="B119" s="161">
        <f>VLOOKUP(F119,'[1]表二（旧）'!$F$5:$G$1311,2,FALSE)</f>
        <v>0</v>
      </c>
      <c r="C119" s="161"/>
      <c r="D119" s="236">
        <f t="shared" si="2"/>
      </c>
      <c r="E119" s="95"/>
      <c r="F119" s="237">
        <v>2011102</v>
      </c>
      <c r="G119" s="38">
        <f t="shared" si="3"/>
        <v>0</v>
      </c>
      <c r="H119" s="237" t="s">
        <v>102</v>
      </c>
    </row>
    <row r="120" spans="1:8" s="156" customFormat="1" ht="15">
      <c r="A120" s="228" t="s">
        <v>103</v>
      </c>
      <c r="B120" s="161">
        <f>VLOOKUP(F120,'[1]表二（旧）'!$F$5:$G$1311,2,FALSE)</f>
        <v>0</v>
      </c>
      <c r="C120" s="161"/>
      <c r="D120" s="236">
        <f t="shared" si="2"/>
      </c>
      <c r="E120" s="95"/>
      <c r="F120" s="237">
        <v>2011103</v>
      </c>
      <c r="G120" s="38">
        <f t="shared" si="3"/>
        <v>0</v>
      </c>
      <c r="H120" s="237" t="s">
        <v>103</v>
      </c>
    </row>
    <row r="121" spans="1:8" s="156" customFormat="1" ht="15">
      <c r="A121" s="229" t="s">
        <v>173</v>
      </c>
      <c r="B121" s="161">
        <f>VLOOKUP(F121,'[1]表二（旧）'!$F$5:$G$1311,2,FALSE)</f>
        <v>0</v>
      </c>
      <c r="C121" s="161"/>
      <c r="D121" s="236">
        <f t="shared" si="2"/>
      </c>
      <c r="E121" s="95"/>
      <c r="F121" s="237">
        <v>2011104</v>
      </c>
      <c r="G121" s="38">
        <f t="shared" si="3"/>
        <v>0</v>
      </c>
      <c r="H121" s="237" t="s">
        <v>173</v>
      </c>
    </row>
    <row r="122" spans="1:8" s="156" customFormat="1" ht="15">
      <c r="A122" s="229" t="s">
        <v>174</v>
      </c>
      <c r="B122" s="161">
        <f>VLOOKUP(F122,'[1]表二（旧）'!$F$5:$G$1311,2,FALSE)</f>
        <v>0</v>
      </c>
      <c r="C122" s="161"/>
      <c r="D122" s="236">
        <f t="shared" si="2"/>
      </c>
      <c r="E122" s="95"/>
      <c r="F122" s="237">
        <v>2011105</v>
      </c>
      <c r="G122" s="38">
        <f t="shared" si="3"/>
        <v>0</v>
      </c>
      <c r="H122" s="237" t="s">
        <v>174</v>
      </c>
    </row>
    <row r="123" spans="1:8" s="156" customFormat="1" ht="15">
      <c r="A123" s="229" t="s">
        <v>175</v>
      </c>
      <c r="B123" s="161">
        <f>VLOOKUP(F123,'[1]表二（旧）'!$F$5:$G$1311,2,FALSE)</f>
        <v>0</v>
      </c>
      <c r="C123" s="161"/>
      <c r="D123" s="236">
        <f t="shared" si="2"/>
      </c>
      <c r="E123" s="95"/>
      <c r="F123" s="237">
        <v>2011106</v>
      </c>
      <c r="G123" s="38">
        <f t="shared" si="3"/>
        <v>0</v>
      </c>
      <c r="H123" s="237" t="s">
        <v>175</v>
      </c>
    </row>
    <row r="124" spans="1:8" s="156" customFormat="1" ht="15">
      <c r="A124" s="228" t="s">
        <v>110</v>
      </c>
      <c r="B124" s="161">
        <f>VLOOKUP(F124,'[1]表二（旧）'!$F$5:$G$1311,2,FALSE)</f>
        <v>2</v>
      </c>
      <c r="C124" s="161"/>
      <c r="D124" s="236">
        <f t="shared" si="2"/>
        <v>0</v>
      </c>
      <c r="E124" s="95"/>
      <c r="F124" s="237">
        <v>2011150</v>
      </c>
      <c r="G124" s="38">
        <f t="shared" si="3"/>
        <v>0</v>
      </c>
      <c r="H124" s="237" t="s">
        <v>110</v>
      </c>
    </row>
    <row r="125" spans="1:8" s="156" customFormat="1" ht="15">
      <c r="A125" s="228" t="s">
        <v>176</v>
      </c>
      <c r="B125" s="161">
        <f>VLOOKUP(F125,'[1]表二（旧）'!$F$5:$G$1311,2,FALSE)</f>
        <v>0</v>
      </c>
      <c r="C125" s="161">
        <v>120</v>
      </c>
      <c r="D125" s="236">
        <f t="shared" si="2"/>
      </c>
      <c r="E125" s="95"/>
      <c r="F125" s="237">
        <v>2011199</v>
      </c>
      <c r="G125" s="38">
        <f t="shared" si="3"/>
        <v>120</v>
      </c>
      <c r="H125" s="237" t="s">
        <v>176</v>
      </c>
    </row>
    <row r="126" spans="1:8" s="156" customFormat="1" ht="15">
      <c r="A126" s="95" t="s">
        <v>177</v>
      </c>
      <c r="B126" s="161">
        <f>SUM(B127:B136)</f>
        <v>429</v>
      </c>
      <c r="C126" s="161">
        <f>SUM(C127:C136)</f>
        <v>341</v>
      </c>
      <c r="D126" s="236">
        <f t="shared" si="2"/>
        <v>79.5</v>
      </c>
      <c r="E126" s="95"/>
      <c r="F126" s="237">
        <v>20113</v>
      </c>
      <c r="G126" s="38">
        <f t="shared" si="3"/>
        <v>341</v>
      </c>
      <c r="H126" s="237" t="s">
        <v>177</v>
      </c>
    </row>
    <row r="127" spans="1:8" s="156" customFormat="1" ht="15">
      <c r="A127" s="228" t="s">
        <v>101</v>
      </c>
      <c r="B127" s="161">
        <f>VLOOKUP(F127,'[1]表二（旧）'!$F$5:$G$1311,2,FALSE)</f>
        <v>198</v>
      </c>
      <c r="C127" s="161">
        <v>251</v>
      </c>
      <c r="D127" s="236">
        <f t="shared" si="2"/>
        <v>126.8</v>
      </c>
      <c r="E127" s="95"/>
      <c r="F127" s="237">
        <v>2011301</v>
      </c>
      <c r="G127" s="38">
        <f t="shared" si="3"/>
        <v>251</v>
      </c>
      <c r="H127" s="237" t="s">
        <v>101</v>
      </c>
    </row>
    <row r="128" spans="1:8" s="156" customFormat="1" ht="15">
      <c r="A128" s="228" t="s">
        <v>102</v>
      </c>
      <c r="B128" s="161">
        <f>VLOOKUP(F128,'[1]表二（旧）'!$F$5:$G$1311,2,FALSE)</f>
        <v>55</v>
      </c>
      <c r="C128" s="161"/>
      <c r="D128" s="236">
        <f t="shared" si="2"/>
        <v>0</v>
      </c>
      <c r="E128" s="95"/>
      <c r="F128" s="237">
        <v>2011302</v>
      </c>
      <c r="G128" s="38">
        <f t="shared" si="3"/>
        <v>0</v>
      </c>
      <c r="H128" s="237" t="s">
        <v>102</v>
      </c>
    </row>
    <row r="129" spans="1:8" s="156" customFormat="1" ht="15">
      <c r="A129" s="228" t="s">
        <v>103</v>
      </c>
      <c r="B129" s="161">
        <f>VLOOKUP(F129,'[1]表二（旧）'!$F$5:$G$1311,2,FALSE)</f>
        <v>0</v>
      </c>
      <c r="C129" s="161"/>
      <c r="D129" s="236">
        <f t="shared" si="2"/>
      </c>
      <c r="E129" s="95"/>
      <c r="F129" s="237">
        <v>2011303</v>
      </c>
      <c r="G129" s="38">
        <f t="shared" si="3"/>
        <v>0</v>
      </c>
      <c r="H129" s="237" t="s">
        <v>103</v>
      </c>
    </row>
    <row r="130" spans="1:8" s="156" customFormat="1" ht="15">
      <c r="A130" s="229" t="s">
        <v>178</v>
      </c>
      <c r="B130" s="161">
        <f>VLOOKUP(F130,'[1]表二（旧）'!$F$5:$G$1311,2,FALSE)</f>
        <v>0</v>
      </c>
      <c r="C130" s="161"/>
      <c r="D130" s="236">
        <f t="shared" si="2"/>
      </c>
      <c r="E130" s="95"/>
      <c r="F130" s="237">
        <v>2011304</v>
      </c>
      <c r="G130" s="38">
        <f t="shared" si="3"/>
        <v>0</v>
      </c>
      <c r="H130" s="237" t="s">
        <v>178</v>
      </c>
    </row>
    <row r="131" spans="1:8" s="156" customFormat="1" ht="15">
      <c r="A131" s="229" t="s">
        <v>179</v>
      </c>
      <c r="B131" s="161">
        <f>VLOOKUP(F131,'[1]表二（旧）'!$F$5:$G$1311,2,FALSE)</f>
        <v>0</v>
      </c>
      <c r="C131" s="161"/>
      <c r="D131" s="236">
        <f t="shared" si="2"/>
      </c>
      <c r="E131" s="95"/>
      <c r="F131" s="237">
        <v>2011305</v>
      </c>
      <c r="G131" s="38">
        <f t="shared" si="3"/>
        <v>0</v>
      </c>
      <c r="H131" s="237" t="s">
        <v>179</v>
      </c>
    </row>
    <row r="132" spans="1:8" s="156" customFormat="1" ht="15">
      <c r="A132" s="229" t="s">
        <v>180</v>
      </c>
      <c r="B132" s="161">
        <f>VLOOKUP(F132,'[1]表二（旧）'!$F$5:$G$1311,2,FALSE)</f>
        <v>0</v>
      </c>
      <c r="C132" s="161"/>
      <c r="D132" s="236">
        <f t="shared" si="2"/>
      </c>
      <c r="E132" s="95"/>
      <c r="F132" s="237">
        <v>2011306</v>
      </c>
      <c r="G132" s="38">
        <f t="shared" si="3"/>
        <v>0</v>
      </c>
      <c r="H132" s="237" t="s">
        <v>180</v>
      </c>
    </row>
    <row r="133" spans="1:8" s="156" customFormat="1" ht="15">
      <c r="A133" s="228" t="s">
        <v>181</v>
      </c>
      <c r="B133" s="161">
        <f>VLOOKUP(F133,'[1]表二（旧）'!$F$5:$G$1311,2,FALSE)</f>
        <v>0</v>
      </c>
      <c r="C133" s="161"/>
      <c r="D133" s="236">
        <f aca="true" t="shared" si="4" ref="D133:D196">IF(B133=0,"",ROUND(C133/B133*100,1))</f>
      </c>
      <c r="E133" s="95"/>
      <c r="F133" s="237">
        <v>2011307</v>
      </c>
      <c r="G133" s="38">
        <f aca="true" t="shared" si="5" ref="G133:G196">SUM(C133)</f>
        <v>0</v>
      </c>
      <c r="H133" s="237" t="s">
        <v>181</v>
      </c>
    </row>
    <row r="134" spans="1:8" s="156" customFormat="1" ht="15">
      <c r="A134" s="228" t="s">
        <v>182</v>
      </c>
      <c r="B134" s="161">
        <f>VLOOKUP(F134,'[1]表二（旧）'!$F$5:$G$1311,2,FALSE)</f>
        <v>20</v>
      </c>
      <c r="C134" s="161"/>
      <c r="D134" s="236">
        <f t="shared" si="4"/>
        <v>0</v>
      </c>
      <c r="E134" s="95"/>
      <c r="F134" s="237">
        <v>2011308</v>
      </c>
      <c r="G134" s="38">
        <f t="shared" si="5"/>
        <v>0</v>
      </c>
      <c r="H134" s="237" t="s">
        <v>182</v>
      </c>
    </row>
    <row r="135" spans="1:8" s="156" customFormat="1" ht="15">
      <c r="A135" s="228" t="s">
        <v>110</v>
      </c>
      <c r="B135" s="161">
        <f>VLOOKUP(F135,'[1]表二（旧）'!$F$5:$G$1311,2,FALSE)</f>
        <v>156</v>
      </c>
      <c r="C135" s="161">
        <v>90</v>
      </c>
      <c r="D135" s="236">
        <f t="shared" si="4"/>
        <v>57.7</v>
      </c>
      <c r="E135" s="95"/>
      <c r="F135" s="237">
        <v>2011350</v>
      </c>
      <c r="G135" s="38">
        <f t="shared" si="5"/>
        <v>90</v>
      </c>
      <c r="H135" s="237" t="s">
        <v>110</v>
      </c>
    </row>
    <row r="136" spans="1:8" s="156" customFormat="1" ht="15">
      <c r="A136" s="229" t="s">
        <v>183</v>
      </c>
      <c r="B136" s="161">
        <f>VLOOKUP(F136,'[1]表二（旧）'!$F$5:$G$1311,2,FALSE)</f>
        <v>0</v>
      </c>
      <c r="C136" s="161"/>
      <c r="D136" s="236">
        <f t="shared" si="4"/>
      </c>
      <c r="E136" s="95"/>
      <c r="F136" s="237">
        <v>2011399</v>
      </c>
      <c r="G136" s="38">
        <f t="shared" si="5"/>
        <v>0</v>
      </c>
      <c r="H136" s="237" t="s">
        <v>183</v>
      </c>
    </row>
    <row r="137" spans="1:8" s="156" customFormat="1" ht="15">
      <c r="A137" s="229" t="s">
        <v>184</v>
      </c>
      <c r="B137" s="161">
        <f>SUM(B138:B150)</f>
        <v>5</v>
      </c>
      <c r="C137" s="161">
        <f>SUM(C138:C150)</f>
        <v>0</v>
      </c>
      <c r="D137" s="236">
        <f t="shared" si="4"/>
        <v>0</v>
      </c>
      <c r="E137" s="95"/>
      <c r="F137" s="237">
        <v>20114</v>
      </c>
      <c r="G137" s="38">
        <f t="shared" si="5"/>
        <v>0</v>
      </c>
      <c r="H137" s="237" t="s">
        <v>184</v>
      </c>
    </row>
    <row r="138" spans="1:8" s="156" customFormat="1" ht="15">
      <c r="A138" s="229" t="s">
        <v>101</v>
      </c>
      <c r="B138" s="161">
        <f>VLOOKUP(F138,'[1]表二（旧）'!$F$5:$G$1311,2,FALSE)</f>
        <v>5</v>
      </c>
      <c r="C138" s="161"/>
      <c r="D138" s="236">
        <f t="shared" si="4"/>
        <v>0</v>
      </c>
      <c r="E138" s="95"/>
      <c r="F138" s="237">
        <v>2011401</v>
      </c>
      <c r="G138" s="38">
        <f t="shared" si="5"/>
        <v>0</v>
      </c>
      <c r="H138" s="237" t="s">
        <v>101</v>
      </c>
    </row>
    <row r="139" spans="1:8" s="156" customFormat="1" ht="15">
      <c r="A139" s="95" t="s">
        <v>102</v>
      </c>
      <c r="B139" s="161">
        <f>VLOOKUP(F139,'[1]表二（旧）'!$F$5:$G$1311,2,FALSE)</f>
        <v>0</v>
      </c>
      <c r="C139" s="161"/>
      <c r="D139" s="236">
        <f t="shared" si="4"/>
      </c>
      <c r="E139" s="95"/>
      <c r="F139" s="237">
        <v>2011402</v>
      </c>
      <c r="G139" s="38">
        <f t="shared" si="5"/>
        <v>0</v>
      </c>
      <c r="H139" s="237" t="s">
        <v>102</v>
      </c>
    </row>
    <row r="140" spans="1:8" s="156" customFormat="1" ht="15">
      <c r="A140" s="228" t="s">
        <v>103</v>
      </c>
      <c r="B140" s="161">
        <f>VLOOKUP(F140,'[1]表二（旧）'!$F$5:$G$1311,2,FALSE)</f>
        <v>0</v>
      </c>
      <c r="C140" s="161"/>
      <c r="D140" s="236">
        <f t="shared" si="4"/>
      </c>
      <c r="E140" s="95"/>
      <c r="F140" s="237">
        <v>2011403</v>
      </c>
      <c r="G140" s="38">
        <f t="shared" si="5"/>
        <v>0</v>
      </c>
      <c r="H140" s="237" t="s">
        <v>103</v>
      </c>
    </row>
    <row r="141" spans="1:8" s="156" customFormat="1" ht="15">
      <c r="A141" s="228" t="s">
        <v>185</v>
      </c>
      <c r="B141" s="161">
        <f>VLOOKUP(F141,'[1]表二（旧）'!$F$5:$G$1311,2,FALSE)</f>
        <v>0</v>
      </c>
      <c r="C141" s="161"/>
      <c r="D141" s="236">
        <f t="shared" si="4"/>
      </c>
      <c r="E141" s="95"/>
      <c r="F141" s="237">
        <v>2011404</v>
      </c>
      <c r="G141" s="38">
        <f t="shared" si="5"/>
        <v>0</v>
      </c>
      <c r="H141" s="237" t="s">
        <v>185</v>
      </c>
    </row>
    <row r="142" spans="1:8" s="156" customFormat="1" ht="15">
      <c r="A142" s="228" t="s">
        <v>186</v>
      </c>
      <c r="B142" s="161">
        <f>VLOOKUP(F142,'[1]表二（旧）'!$F$5:$G$1311,2,FALSE)</f>
        <v>0</v>
      </c>
      <c r="C142" s="161"/>
      <c r="D142" s="236">
        <f t="shared" si="4"/>
      </c>
      <c r="E142" s="95"/>
      <c r="F142" s="237">
        <v>2011405</v>
      </c>
      <c r="G142" s="38">
        <f t="shared" si="5"/>
        <v>0</v>
      </c>
      <c r="H142" s="237" t="s">
        <v>186</v>
      </c>
    </row>
    <row r="143" spans="1:8" s="156" customFormat="1" ht="15">
      <c r="A143" s="231" t="s">
        <v>187</v>
      </c>
      <c r="B143" s="161">
        <f>VLOOKUP(F143,'[1]表二（旧）'!$F$5:$G$1311,2,FALSE)</f>
        <v>0</v>
      </c>
      <c r="C143" s="161"/>
      <c r="D143" s="236">
        <f t="shared" si="4"/>
      </c>
      <c r="E143" s="95"/>
      <c r="F143" s="237">
        <v>2011406</v>
      </c>
      <c r="G143" s="38">
        <f t="shared" si="5"/>
        <v>0</v>
      </c>
      <c r="H143" s="237" t="s">
        <v>187</v>
      </c>
    </row>
    <row r="144" spans="1:8" s="156" customFormat="1" ht="15">
      <c r="A144" s="229" t="s">
        <v>188</v>
      </c>
      <c r="B144" s="161">
        <f>VLOOKUP(F144,'[1]表二（旧）'!$F$5:$G$1311,2,FALSE)</f>
        <v>0</v>
      </c>
      <c r="C144" s="161"/>
      <c r="D144" s="236">
        <f t="shared" si="4"/>
      </c>
      <c r="E144" s="95"/>
      <c r="F144" s="237">
        <v>2011407</v>
      </c>
      <c r="G144" s="38">
        <f t="shared" si="5"/>
        <v>0</v>
      </c>
      <c r="H144" s="237" t="s">
        <v>188</v>
      </c>
    </row>
    <row r="145" spans="1:8" s="156" customFormat="1" ht="15">
      <c r="A145" s="229" t="s">
        <v>189</v>
      </c>
      <c r="B145" s="161">
        <f>VLOOKUP(F145,'[1]表二（旧）'!$F$5:$G$1311,2,FALSE)</f>
        <v>0</v>
      </c>
      <c r="C145" s="161"/>
      <c r="D145" s="236">
        <f t="shared" si="4"/>
      </c>
      <c r="E145" s="95"/>
      <c r="F145" s="237">
        <v>2011408</v>
      </c>
      <c r="G145" s="38">
        <f t="shared" si="5"/>
        <v>0</v>
      </c>
      <c r="H145" s="237" t="s">
        <v>189</v>
      </c>
    </row>
    <row r="146" spans="1:8" s="156" customFormat="1" ht="15">
      <c r="A146" s="228" t="s">
        <v>190</v>
      </c>
      <c r="B146" s="161">
        <f>VLOOKUP(F146,'[1]表二（旧）'!$F$5:$G$1311,2,FALSE)</f>
        <v>0</v>
      </c>
      <c r="C146" s="161"/>
      <c r="D146" s="236">
        <f t="shared" si="4"/>
      </c>
      <c r="E146" s="95"/>
      <c r="F146" s="237">
        <v>2011409</v>
      </c>
      <c r="G146" s="38">
        <f t="shared" si="5"/>
        <v>0</v>
      </c>
      <c r="H146" s="237" t="s">
        <v>190</v>
      </c>
    </row>
    <row r="147" spans="1:8" s="156" customFormat="1" ht="15">
      <c r="A147" s="228" t="s">
        <v>191</v>
      </c>
      <c r="B147" s="161"/>
      <c r="C147" s="161"/>
      <c r="D147" s="236">
        <f t="shared" si="4"/>
      </c>
      <c r="E147" s="95"/>
      <c r="F147" s="237">
        <v>2011410</v>
      </c>
      <c r="G147" s="38">
        <f t="shared" si="5"/>
        <v>0</v>
      </c>
      <c r="H147" s="237" t="s">
        <v>191</v>
      </c>
    </row>
    <row r="148" spans="1:8" s="156" customFormat="1" ht="15">
      <c r="A148" s="228" t="s">
        <v>192</v>
      </c>
      <c r="B148" s="161"/>
      <c r="C148" s="161"/>
      <c r="D148" s="236">
        <f t="shared" si="4"/>
      </c>
      <c r="E148" s="95"/>
      <c r="F148" s="237">
        <v>2011411</v>
      </c>
      <c r="G148" s="38">
        <f t="shared" si="5"/>
        <v>0</v>
      </c>
      <c r="H148" s="237" t="s">
        <v>192</v>
      </c>
    </row>
    <row r="149" spans="1:8" s="156" customFormat="1" ht="15">
      <c r="A149" s="228" t="s">
        <v>110</v>
      </c>
      <c r="B149" s="161">
        <f>VLOOKUP(F149,'[1]表二（旧）'!$F$5:$G$1311,2,FALSE)</f>
        <v>0</v>
      </c>
      <c r="C149" s="161"/>
      <c r="D149" s="236">
        <f t="shared" si="4"/>
      </c>
      <c r="E149" s="95"/>
      <c r="F149" s="237">
        <v>2011450</v>
      </c>
      <c r="G149" s="38">
        <f t="shared" si="5"/>
        <v>0</v>
      </c>
      <c r="H149" s="237" t="s">
        <v>110</v>
      </c>
    </row>
    <row r="150" spans="1:8" s="156" customFormat="1" ht="15">
      <c r="A150" s="228" t="s">
        <v>193</v>
      </c>
      <c r="B150" s="161">
        <f>VLOOKUP(F150,'[1]表二（旧）'!$F$5:$G$1311,2,FALSE)</f>
        <v>0</v>
      </c>
      <c r="C150" s="161"/>
      <c r="D150" s="236">
        <f t="shared" si="4"/>
      </c>
      <c r="E150" s="95"/>
      <c r="F150" s="237">
        <v>2011499</v>
      </c>
      <c r="G150" s="38">
        <f t="shared" si="5"/>
        <v>0</v>
      </c>
      <c r="H150" s="237" t="s">
        <v>193</v>
      </c>
    </row>
    <row r="151" spans="1:8" s="156" customFormat="1" ht="15">
      <c r="A151" s="228" t="s">
        <v>194</v>
      </c>
      <c r="B151" s="161">
        <f>SUM(B152:B157)</f>
        <v>43</v>
      </c>
      <c r="C151" s="161">
        <f>SUM(C152:C157)</f>
        <v>68</v>
      </c>
      <c r="D151" s="236">
        <f t="shared" si="4"/>
        <v>158.1</v>
      </c>
      <c r="E151" s="95"/>
      <c r="F151" s="237">
        <v>20123</v>
      </c>
      <c r="G151" s="38">
        <f t="shared" si="5"/>
        <v>68</v>
      </c>
      <c r="H151" s="237" t="s">
        <v>194</v>
      </c>
    </row>
    <row r="152" spans="1:8" s="156" customFormat="1" ht="15">
      <c r="A152" s="228" t="s">
        <v>101</v>
      </c>
      <c r="B152" s="161">
        <f>VLOOKUP(F152,'[1]表二（旧）'!$F$5:$G$1311,2,FALSE)</f>
        <v>43</v>
      </c>
      <c r="C152" s="161">
        <v>68</v>
      </c>
      <c r="D152" s="236">
        <f t="shared" si="4"/>
        <v>158.1</v>
      </c>
      <c r="E152" s="95"/>
      <c r="F152" s="237">
        <v>2012301</v>
      </c>
      <c r="G152" s="38">
        <f t="shared" si="5"/>
        <v>68</v>
      </c>
      <c r="H152" s="237" t="s">
        <v>101</v>
      </c>
    </row>
    <row r="153" spans="1:8" s="156" customFormat="1" ht="15">
      <c r="A153" s="228" t="s">
        <v>102</v>
      </c>
      <c r="B153" s="161">
        <f>VLOOKUP(F153,'[1]表二（旧）'!$F$5:$G$1311,2,FALSE)</f>
        <v>0</v>
      </c>
      <c r="C153" s="161"/>
      <c r="D153" s="236">
        <f t="shared" si="4"/>
      </c>
      <c r="E153" s="95"/>
      <c r="F153" s="237">
        <v>2012302</v>
      </c>
      <c r="G153" s="38">
        <f t="shared" si="5"/>
        <v>0</v>
      </c>
      <c r="H153" s="237" t="s">
        <v>102</v>
      </c>
    </row>
    <row r="154" spans="1:8" s="156" customFormat="1" ht="15">
      <c r="A154" s="229" t="s">
        <v>103</v>
      </c>
      <c r="B154" s="161">
        <f>VLOOKUP(F154,'[1]表二（旧）'!$F$5:$G$1311,2,FALSE)</f>
        <v>0</v>
      </c>
      <c r="C154" s="161"/>
      <c r="D154" s="236">
        <f t="shared" si="4"/>
      </c>
      <c r="E154" s="95"/>
      <c r="F154" s="237">
        <v>2012303</v>
      </c>
      <c r="G154" s="38">
        <f t="shared" si="5"/>
        <v>0</v>
      </c>
      <c r="H154" s="237" t="s">
        <v>103</v>
      </c>
    </row>
    <row r="155" spans="1:8" s="156" customFormat="1" ht="15">
      <c r="A155" s="229" t="s">
        <v>195</v>
      </c>
      <c r="B155" s="161">
        <f>VLOOKUP(F155,'[1]表二（旧）'!$F$5:$G$1311,2,FALSE)</f>
        <v>0</v>
      </c>
      <c r="C155" s="161"/>
      <c r="D155" s="236">
        <f t="shared" si="4"/>
      </c>
      <c r="E155" s="95"/>
      <c r="F155" s="237">
        <v>2012304</v>
      </c>
      <c r="G155" s="38">
        <f t="shared" si="5"/>
        <v>0</v>
      </c>
      <c r="H155" s="237" t="s">
        <v>195</v>
      </c>
    </row>
    <row r="156" spans="1:8" s="156" customFormat="1" ht="15">
      <c r="A156" s="229" t="s">
        <v>110</v>
      </c>
      <c r="B156" s="161">
        <f>VLOOKUP(F156,'[1]表二（旧）'!$F$5:$G$1311,2,FALSE)</f>
        <v>0</v>
      </c>
      <c r="C156" s="161"/>
      <c r="D156" s="236">
        <f t="shared" si="4"/>
      </c>
      <c r="E156" s="95"/>
      <c r="F156" s="237">
        <v>2012350</v>
      </c>
      <c r="G156" s="38">
        <f t="shared" si="5"/>
        <v>0</v>
      </c>
      <c r="H156" s="237" t="s">
        <v>110</v>
      </c>
    </row>
    <row r="157" spans="1:8" s="156" customFormat="1" ht="15">
      <c r="A157" s="95" t="s">
        <v>196</v>
      </c>
      <c r="B157" s="161">
        <f>VLOOKUP(F157,'[1]表二（旧）'!$F$5:$G$1311,2,FALSE)</f>
        <v>0</v>
      </c>
      <c r="C157" s="161"/>
      <c r="D157" s="236">
        <f t="shared" si="4"/>
      </c>
      <c r="E157" s="95"/>
      <c r="F157" s="237">
        <v>2012399</v>
      </c>
      <c r="G157" s="38">
        <f t="shared" si="5"/>
        <v>0</v>
      </c>
      <c r="H157" s="237" t="s">
        <v>196</v>
      </c>
    </row>
    <row r="158" spans="1:8" s="156" customFormat="1" ht="15">
      <c r="A158" s="228" t="s">
        <v>197</v>
      </c>
      <c r="B158" s="161">
        <f>SUM(B159:B165)</f>
        <v>41</v>
      </c>
      <c r="C158" s="161">
        <f>SUM(C159:C165)</f>
        <v>59</v>
      </c>
      <c r="D158" s="236">
        <f t="shared" si="4"/>
        <v>143.9</v>
      </c>
      <c r="E158" s="95"/>
      <c r="F158" s="237">
        <v>20125</v>
      </c>
      <c r="G158" s="38">
        <f t="shared" si="5"/>
        <v>59</v>
      </c>
      <c r="H158" s="237" t="s">
        <v>197</v>
      </c>
    </row>
    <row r="159" spans="1:8" s="156" customFormat="1" ht="15">
      <c r="A159" s="228" t="s">
        <v>101</v>
      </c>
      <c r="B159" s="161">
        <f>VLOOKUP(F159,'[1]表二（旧）'!$F$5:$G$1311,2,FALSE)</f>
        <v>36</v>
      </c>
      <c r="C159" s="161">
        <v>59</v>
      </c>
      <c r="D159" s="236">
        <f t="shared" si="4"/>
        <v>163.9</v>
      </c>
      <c r="E159" s="95"/>
      <c r="F159" s="237">
        <v>2012501</v>
      </c>
      <c r="G159" s="38">
        <f t="shared" si="5"/>
        <v>59</v>
      </c>
      <c r="H159" s="237" t="s">
        <v>101</v>
      </c>
    </row>
    <row r="160" spans="1:8" s="156" customFormat="1" ht="15">
      <c r="A160" s="229" t="s">
        <v>102</v>
      </c>
      <c r="B160" s="161">
        <f>VLOOKUP(F160,'[1]表二（旧）'!$F$5:$G$1311,2,FALSE)</f>
        <v>0</v>
      </c>
      <c r="C160" s="161"/>
      <c r="D160" s="236">
        <f t="shared" si="4"/>
      </c>
      <c r="E160" s="95"/>
      <c r="F160" s="237">
        <v>2012502</v>
      </c>
      <c r="G160" s="38">
        <f t="shared" si="5"/>
        <v>0</v>
      </c>
      <c r="H160" s="237" t="s">
        <v>102</v>
      </c>
    </row>
    <row r="161" spans="1:8" s="156" customFormat="1" ht="15">
      <c r="A161" s="229" t="s">
        <v>103</v>
      </c>
      <c r="B161" s="161">
        <f>VLOOKUP(F161,'[1]表二（旧）'!$F$5:$G$1311,2,FALSE)</f>
        <v>0</v>
      </c>
      <c r="C161" s="161"/>
      <c r="D161" s="236">
        <f t="shared" si="4"/>
      </c>
      <c r="E161" s="95"/>
      <c r="F161" s="237">
        <v>2012503</v>
      </c>
      <c r="G161" s="38">
        <f t="shared" si="5"/>
        <v>0</v>
      </c>
      <c r="H161" s="237" t="s">
        <v>103</v>
      </c>
    </row>
    <row r="162" spans="1:8" s="156" customFormat="1" ht="15">
      <c r="A162" s="229" t="s">
        <v>198</v>
      </c>
      <c r="B162" s="161">
        <f>VLOOKUP(F162,'[1]表二（旧）'!$F$5:$G$1311,2,FALSE)</f>
        <v>0</v>
      </c>
      <c r="C162" s="161"/>
      <c r="D162" s="236">
        <f t="shared" si="4"/>
      </c>
      <c r="E162" s="95"/>
      <c r="F162" s="237">
        <v>2012504</v>
      </c>
      <c r="G162" s="38">
        <f t="shared" si="5"/>
        <v>0</v>
      </c>
      <c r="H162" s="237" t="s">
        <v>198</v>
      </c>
    </row>
    <row r="163" spans="1:8" s="156" customFormat="1" ht="15">
      <c r="A163" s="95" t="s">
        <v>199</v>
      </c>
      <c r="B163" s="161">
        <f>VLOOKUP(F163,'[1]表二（旧）'!$F$5:$G$1311,2,FALSE)</f>
        <v>5</v>
      </c>
      <c r="C163" s="161"/>
      <c r="D163" s="236">
        <f t="shared" si="4"/>
        <v>0</v>
      </c>
      <c r="E163" s="95"/>
      <c r="F163" s="237">
        <v>2012505</v>
      </c>
      <c r="G163" s="38">
        <f t="shared" si="5"/>
        <v>0</v>
      </c>
      <c r="H163" s="237" t="s">
        <v>199</v>
      </c>
    </row>
    <row r="164" spans="1:8" s="156" customFormat="1" ht="15">
      <c r="A164" s="228" t="s">
        <v>110</v>
      </c>
      <c r="B164" s="161">
        <f>VLOOKUP(F164,'[1]表二（旧）'!$F$5:$G$1311,2,FALSE)</f>
        <v>0</v>
      </c>
      <c r="C164" s="161"/>
      <c r="D164" s="236">
        <f t="shared" si="4"/>
      </c>
      <c r="E164" s="95"/>
      <c r="F164" s="237">
        <v>2012550</v>
      </c>
      <c r="G164" s="38">
        <f t="shared" si="5"/>
        <v>0</v>
      </c>
      <c r="H164" s="237" t="s">
        <v>110</v>
      </c>
    </row>
    <row r="165" spans="1:8" s="156" customFormat="1" ht="15">
      <c r="A165" s="228" t="s">
        <v>200</v>
      </c>
      <c r="B165" s="161">
        <f>VLOOKUP(F165,'[1]表二（旧）'!$F$5:$G$1311,2,FALSE)</f>
        <v>0</v>
      </c>
      <c r="C165" s="161"/>
      <c r="D165" s="236">
        <f t="shared" si="4"/>
      </c>
      <c r="E165" s="95"/>
      <c r="F165" s="237">
        <v>2012599</v>
      </c>
      <c r="G165" s="38">
        <f t="shared" si="5"/>
        <v>0</v>
      </c>
      <c r="H165" s="237" t="s">
        <v>200</v>
      </c>
    </row>
    <row r="166" spans="1:8" s="156" customFormat="1" ht="15">
      <c r="A166" s="229" t="s">
        <v>201</v>
      </c>
      <c r="B166" s="161">
        <f>SUM(B167:B171)</f>
        <v>107</v>
      </c>
      <c r="C166" s="161">
        <f>SUM(C167:C171)</f>
        <v>131</v>
      </c>
      <c r="D166" s="236">
        <f t="shared" si="4"/>
        <v>122.4</v>
      </c>
      <c r="E166" s="95"/>
      <c r="F166" s="237">
        <v>20126</v>
      </c>
      <c r="G166" s="38">
        <f t="shared" si="5"/>
        <v>131</v>
      </c>
      <c r="H166" s="237" t="s">
        <v>201</v>
      </c>
    </row>
    <row r="167" spans="1:8" s="156" customFormat="1" ht="15">
      <c r="A167" s="229" t="s">
        <v>101</v>
      </c>
      <c r="B167" s="161">
        <f>VLOOKUP(F167,'[1]表二（旧）'!$F$5:$G$1311,2,FALSE)</f>
        <v>103</v>
      </c>
      <c r="C167" s="161">
        <v>131</v>
      </c>
      <c r="D167" s="236">
        <f t="shared" si="4"/>
        <v>127.2</v>
      </c>
      <c r="E167" s="95"/>
      <c r="F167" s="237">
        <v>2012601</v>
      </c>
      <c r="G167" s="38">
        <f t="shared" si="5"/>
        <v>131</v>
      </c>
      <c r="H167" s="237" t="s">
        <v>101</v>
      </c>
    </row>
    <row r="168" spans="1:8" s="156" customFormat="1" ht="15">
      <c r="A168" s="229" t="s">
        <v>102</v>
      </c>
      <c r="B168" s="161">
        <f>VLOOKUP(F168,'[1]表二（旧）'!$F$5:$G$1311,2,FALSE)</f>
        <v>0</v>
      </c>
      <c r="C168" s="161"/>
      <c r="D168" s="236">
        <f t="shared" si="4"/>
      </c>
      <c r="E168" s="95"/>
      <c r="F168" s="237">
        <v>2012602</v>
      </c>
      <c r="G168" s="38">
        <f t="shared" si="5"/>
        <v>0</v>
      </c>
      <c r="H168" s="237" t="s">
        <v>102</v>
      </c>
    </row>
    <row r="169" spans="1:8" s="156" customFormat="1" ht="15">
      <c r="A169" s="228" t="s">
        <v>103</v>
      </c>
      <c r="B169" s="161">
        <f>VLOOKUP(F169,'[1]表二（旧）'!$F$5:$G$1311,2,FALSE)</f>
        <v>0</v>
      </c>
      <c r="C169" s="161"/>
      <c r="D169" s="236">
        <f t="shared" si="4"/>
      </c>
      <c r="E169" s="95"/>
      <c r="F169" s="237">
        <v>2012603</v>
      </c>
      <c r="G169" s="38">
        <f t="shared" si="5"/>
        <v>0</v>
      </c>
      <c r="H169" s="237" t="s">
        <v>103</v>
      </c>
    </row>
    <row r="170" spans="1:8" s="156" customFormat="1" ht="15">
      <c r="A170" s="230" t="s">
        <v>202</v>
      </c>
      <c r="B170" s="161">
        <f>VLOOKUP(F170,'[1]表二（旧）'!$F$5:$G$1311,2,FALSE)</f>
        <v>4</v>
      </c>
      <c r="C170" s="161"/>
      <c r="D170" s="236">
        <f t="shared" si="4"/>
        <v>0</v>
      </c>
      <c r="E170" s="95"/>
      <c r="F170" s="237">
        <v>2012604</v>
      </c>
      <c r="G170" s="38">
        <f t="shared" si="5"/>
        <v>0</v>
      </c>
      <c r="H170" s="237" t="s">
        <v>202</v>
      </c>
    </row>
    <row r="171" spans="1:8" s="156" customFormat="1" ht="15">
      <c r="A171" s="228" t="s">
        <v>203</v>
      </c>
      <c r="B171" s="161">
        <f>VLOOKUP(F171,'[1]表二（旧）'!$F$5:$G$1311,2,FALSE)</f>
        <v>0</v>
      </c>
      <c r="C171" s="161"/>
      <c r="D171" s="236">
        <f t="shared" si="4"/>
      </c>
      <c r="E171" s="95"/>
      <c r="F171" s="237">
        <v>2012699</v>
      </c>
      <c r="G171" s="38">
        <f t="shared" si="5"/>
        <v>0</v>
      </c>
      <c r="H171" s="237" t="s">
        <v>203</v>
      </c>
    </row>
    <row r="172" spans="1:8" s="156" customFormat="1" ht="15">
      <c r="A172" s="229" t="s">
        <v>204</v>
      </c>
      <c r="B172" s="161">
        <f>SUM(B173:B178)</f>
        <v>37</v>
      </c>
      <c r="C172" s="161">
        <f>SUM(C173:C178)</f>
        <v>67</v>
      </c>
      <c r="D172" s="236">
        <f t="shared" si="4"/>
        <v>181.1</v>
      </c>
      <c r="E172" s="95"/>
      <c r="F172" s="237">
        <v>20128</v>
      </c>
      <c r="G172" s="38">
        <f t="shared" si="5"/>
        <v>67</v>
      </c>
      <c r="H172" s="237" t="s">
        <v>204</v>
      </c>
    </row>
    <row r="173" spans="1:8" s="156" customFormat="1" ht="15">
      <c r="A173" s="229" t="s">
        <v>101</v>
      </c>
      <c r="B173" s="161">
        <f>VLOOKUP(F173,'[1]表二（旧）'!$F$5:$G$1311,2,FALSE)</f>
        <v>37</v>
      </c>
      <c r="C173" s="161">
        <v>67</v>
      </c>
      <c r="D173" s="236">
        <f t="shared" si="4"/>
        <v>181.1</v>
      </c>
      <c r="E173" s="95"/>
      <c r="F173" s="237">
        <v>2012801</v>
      </c>
      <c r="G173" s="38">
        <f t="shared" si="5"/>
        <v>67</v>
      </c>
      <c r="H173" s="237" t="s">
        <v>101</v>
      </c>
    </row>
    <row r="174" spans="1:8" s="156" customFormat="1" ht="15">
      <c r="A174" s="229" t="s">
        <v>102</v>
      </c>
      <c r="B174" s="161">
        <f>VLOOKUP(F174,'[1]表二（旧）'!$F$5:$G$1311,2,FALSE)</f>
        <v>0</v>
      </c>
      <c r="C174" s="161"/>
      <c r="D174" s="236">
        <f t="shared" si="4"/>
      </c>
      <c r="E174" s="95"/>
      <c r="F174" s="237">
        <v>2012802</v>
      </c>
      <c r="G174" s="38">
        <f t="shared" si="5"/>
        <v>0</v>
      </c>
      <c r="H174" s="237" t="s">
        <v>102</v>
      </c>
    </row>
    <row r="175" spans="1:8" s="156" customFormat="1" ht="15">
      <c r="A175" s="95" t="s">
        <v>103</v>
      </c>
      <c r="B175" s="161">
        <f>VLOOKUP(F175,'[1]表二（旧）'!$F$5:$G$1311,2,FALSE)</f>
        <v>0</v>
      </c>
      <c r="C175" s="161"/>
      <c r="D175" s="236">
        <f t="shared" si="4"/>
      </c>
      <c r="E175" s="95"/>
      <c r="F175" s="237">
        <v>2012803</v>
      </c>
      <c r="G175" s="38">
        <f t="shared" si="5"/>
        <v>0</v>
      </c>
      <c r="H175" s="237" t="s">
        <v>103</v>
      </c>
    </row>
    <row r="176" spans="1:8" s="156" customFormat="1" ht="15">
      <c r="A176" s="228" t="s">
        <v>115</v>
      </c>
      <c r="B176" s="161">
        <f>VLOOKUP(F176,'[1]表二（旧）'!$F$5:$G$1311,2,FALSE)</f>
        <v>0</v>
      </c>
      <c r="C176" s="161"/>
      <c r="D176" s="236">
        <f t="shared" si="4"/>
      </c>
      <c r="E176" s="95"/>
      <c r="F176" s="237">
        <v>2012804</v>
      </c>
      <c r="G176" s="38">
        <f t="shared" si="5"/>
        <v>0</v>
      </c>
      <c r="H176" s="237" t="s">
        <v>115</v>
      </c>
    </row>
    <row r="177" spans="1:8" s="156" customFormat="1" ht="15">
      <c r="A177" s="228" t="s">
        <v>110</v>
      </c>
      <c r="B177" s="161">
        <f>VLOOKUP(F177,'[1]表二（旧）'!$F$5:$G$1311,2,FALSE)</f>
        <v>0</v>
      </c>
      <c r="C177" s="161"/>
      <c r="D177" s="236">
        <f t="shared" si="4"/>
      </c>
      <c r="E177" s="95"/>
      <c r="F177" s="237">
        <v>2012850</v>
      </c>
      <c r="G177" s="38">
        <f t="shared" si="5"/>
        <v>0</v>
      </c>
      <c r="H177" s="237" t="s">
        <v>110</v>
      </c>
    </row>
    <row r="178" spans="1:8" s="156" customFormat="1" ht="15">
      <c r="A178" s="228" t="s">
        <v>205</v>
      </c>
      <c r="B178" s="161">
        <f>VLOOKUP(F178,'[1]表二（旧）'!$F$5:$G$1311,2,FALSE)</f>
        <v>0</v>
      </c>
      <c r="C178" s="161"/>
      <c r="D178" s="236">
        <f t="shared" si="4"/>
      </c>
      <c r="E178" s="95"/>
      <c r="F178" s="237">
        <v>2012899</v>
      </c>
      <c r="G178" s="38">
        <f t="shared" si="5"/>
        <v>0</v>
      </c>
      <c r="H178" s="237" t="s">
        <v>205</v>
      </c>
    </row>
    <row r="179" spans="1:8" s="156" customFormat="1" ht="15">
      <c r="A179" s="229" t="s">
        <v>206</v>
      </c>
      <c r="B179" s="161">
        <f>SUM(B180:B185)</f>
        <v>742</v>
      </c>
      <c r="C179" s="161">
        <f>SUM(C180:C185)</f>
        <v>755</v>
      </c>
      <c r="D179" s="236">
        <f t="shared" si="4"/>
        <v>101.8</v>
      </c>
      <c r="E179" s="95"/>
      <c r="F179" s="237">
        <v>20129</v>
      </c>
      <c r="G179" s="38">
        <f t="shared" si="5"/>
        <v>755</v>
      </c>
      <c r="H179" s="237" t="s">
        <v>206</v>
      </c>
    </row>
    <row r="180" spans="1:8" s="156" customFormat="1" ht="15">
      <c r="A180" s="229" t="s">
        <v>101</v>
      </c>
      <c r="B180" s="161">
        <f>VLOOKUP(F180,'[1]表二（旧）'!$F$5:$G$1311,2,FALSE)</f>
        <v>666</v>
      </c>
      <c r="C180" s="161">
        <v>755</v>
      </c>
      <c r="D180" s="236">
        <f t="shared" si="4"/>
        <v>113.4</v>
      </c>
      <c r="E180" s="95"/>
      <c r="F180" s="237">
        <v>2012901</v>
      </c>
      <c r="G180" s="38">
        <f t="shared" si="5"/>
        <v>755</v>
      </c>
      <c r="H180" s="237" t="s">
        <v>101</v>
      </c>
    </row>
    <row r="181" spans="1:8" s="156" customFormat="1" ht="15">
      <c r="A181" s="229" t="s">
        <v>102</v>
      </c>
      <c r="B181" s="161">
        <f>VLOOKUP(F181,'[1]表二（旧）'!$F$5:$G$1311,2,FALSE)</f>
        <v>0</v>
      </c>
      <c r="C181" s="161"/>
      <c r="D181" s="236">
        <f t="shared" si="4"/>
      </c>
      <c r="E181" s="95"/>
      <c r="F181" s="237">
        <v>2012902</v>
      </c>
      <c r="G181" s="38">
        <f t="shared" si="5"/>
        <v>0</v>
      </c>
      <c r="H181" s="237" t="s">
        <v>102</v>
      </c>
    </row>
    <row r="182" spans="1:8" s="156" customFormat="1" ht="15">
      <c r="A182" s="228" t="s">
        <v>103</v>
      </c>
      <c r="B182" s="161">
        <f>VLOOKUP(F182,'[1]表二（旧）'!$F$5:$G$1311,2,FALSE)</f>
        <v>0</v>
      </c>
      <c r="C182" s="161"/>
      <c r="D182" s="236">
        <f t="shared" si="4"/>
      </c>
      <c r="E182" s="95"/>
      <c r="F182" s="237">
        <v>2012903</v>
      </c>
      <c r="G182" s="38">
        <f t="shared" si="5"/>
        <v>0</v>
      </c>
      <c r="H182" s="237" t="s">
        <v>103</v>
      </c>
    </row>
    <row r="183" spans="1:8" s="156" customFormat="1" ht="15">
      <c r="A183" s="228" t="s">
        <v>207</v>
      </c>
      <c r="B183" s="161"/>
      <c r="C183" s="161"/>
      <c r="D183" s="236">
        <f t="shared" si="4"/>
      </c>
      <c r="E183" s="95"/>
      <c r="F183" s="237">
        <v>2012906</v>
      </c>
      <c r="G183" s="38">
        <f t="shared" si="5"/>
        <v>0</v>
      </c>
      <c r="H183" s="228" t="s">
        <v>207</v>
      </c>
    </row>
    <row r="184" spans="1:8" s="156" customFormat="1" ht="15">
      <c r="A184" s="229" t="s">
        <v>110</v>
      </c>
      <c r="B184" s="161">
        <f>VLOOKUP(F184,'[1]表二（旧）'!$F$5:$G$1311,2,FALSE)</f>
        <v>76</v>
      </c>
      <c r="C184" s="161"/>
      <c r="D184" s="236">
        <f t="shared" si="4"/>
        <v>0</v>
      </c>
      <c r="E184" s="95"/>
      <c r="F184" s="237">
        <v>2012950</v>
      </c>
      <c r="G184" s="38">
        <f t="shared" si="5"/>
        <v>0</v>
      </c>
      <c r="H184" s="237" t="s">
        <v>110</v>
      </c>
    </row>
    <row r="185" spans="1:8" s="156" customFormat="1" ht="15">
      <c r="A185" s="229" t="s">
        <v>208</v>
      </c>
      <c r="B185" s="161">
        <f>VLOOKUP(F185,'[1]表二（旧）'!$F$5:$G$1311,2,FALSE)</f>
        <v>0</v>
      </c>
      <c r="C185" s="161"/>
      <c r="D185" s="236">
        <f t="shared" si="4"/>
      </c>
      <c r="E185" s="95"/>
      <c r="F185" s="237">
        <v>2012999</v>
      </c>
      <c r="G185" s="38">
        <f t="shared" si="5"/>
        <v>0</v>
      </c>
      <c r="H185" s="237" t="s">
        <v>208</v>
      </c>
    </row>
    <row r="186" spans="1:8" s="156" customFormat="1" ht="15">
      <c r="A186" s="229" t="s">
        <v>209</v>
      </c>
      <c r="B186" s="161">
        <f>SUM(B187:B192)</f>
        <v>4192</v>
      </c>
      <c r="C186" s="161">
        <f>SUM(C187:C192)</f>
        <v>3560</v>
      </c>
      <c r="D186" s="236">
        <f t="shared" si="4"/>
        <v>84.9</v>
      </c>
      <c r="E186" s="95"/>
      <c r="F186" s="237">
        <v>20131</v>
      </c>
      <c r="G186" s="38">
        <f t="shared" si="5"/>
        <v>3560</v>
      </c>
      <c r="H186" s="237" t="s">
        <v>209</v>
      </c>
    </row>
    <row r="187" spans="1:8" s="156" customFormat="1" ht="15">
      <c r="A187" s="229" t="s">
        <v>101</v>
      </c>
      <c r="B187" s="161">
        <f>VLOOKUP(F187,'[1]表二（旧）'!$F$5:$G$1311,2,FALSE)</f>
        <v>3876</v>
      </c>
      <c r="C187" s="161">
        <v>3560</v>
      </c>
      <c r="D187" s="236">
        <f t="shared" si="4"/>
        <v>91.8</v>
      </c>
      <c r="E187" s="95"/>
      <c r="F187" s="237">
        <v>2013101</v>
      </c>
      <c r="G187" s="38">
        <f t="shared" si="5"/>
        <v>3560</v>
      </c>
      <c r="H187" s="237" t="s">
        <v>101</v>
      </c>
    </row>
    <row r="188" spans="1:8" s="156" customFormat="1" ht="15">
      <c r="A188" s="228" t="s">
        <v>102</v>
      </c>
      <c r="B188" s="161">
        <f>VLOOKUP(F188,'[1]表二（旧）'!$F$5:$G$1311,2,FALSE)</f>
        <v>0</v>
      </c>
      <c r="C188" s="161"/>
      <c r="D188" s="236">
        <f t="shared" si="4"/>
      </c>
      <c r="E188" s="95"/>
      <c r="F188" s="237">
        <v>2013102</v>
      </c>
      <c r="G188" s="38">
        <f t="shared" si="5"/>
        <v>0</v>
      </c>
      <c r="H188" s="237" t="s">
        <v>102</v>
      </c>
    </row>
    <row r="189" spans="1:8" s="156" customFormat="1" ht="15">
      <c r="A189" s="228" t="s">
        <v>103</v>
      </c>
      <c r="B189" s="161">
        <f>VLOOKUP(F189,'[1]表二（旧）'!$F$5:$G$1311,2,FALSE)</f>
        <v>23</v>
      </c>
      <c r="C189" s="161"/>
      <c r="D189" s="236">
        <f t="shared" si="4"/>
        <v>0</v>
      </c>
      <c r="E189" s="95"/>
      <c r="F189" s="237">
        <v>2013103</v>
      </c>
      <c r="G189" s="38">
        <f t="shared" si="5"/>
        <v>0</v>
      </c>
      <c r="H189" s="237" t="s">
        <v>103</v>
      </c>
    </row>
    <row r="190" spans="1:8" s="156" customFormat="1" ht="15">
      <c r="A190" s="228" t="s">
        <v>210</v>
      </c>
      <c r="B190" s="161">
        <f>VLOOKUP(F190,'[1]表二（旧）'!$F$5:$G$1311,2,FALSE)</f>
        <v>11</v>
      </c>
      <c r="C190" s="161"/>
      <c r="D190" s="236">
        <f t="shared" si="4"/>
        <v>0</v>
      </c>
      <c r="E190" s="95"/>
      <c r="F190" s="237">
        <v>2013105</v>
      </c>
      <c r="G190" s="38">
        <f t="shared" si="5"/>
        <v>0</v>
      </c>
      <c r="H190" s="237" t="s">
        <v>210</v>
      </c>
    </row>
    <row r="191" spans="1:8" s="156" customFormat="1" ht="15">
      <c r="A191" s="229" t="s">
        <v>110</v>
      </c>
      <c r="B191" s="161">
        <f>VLOOKUP(F191,'[1]表二（旧）'!$F$5:$G$1311,2,FALSE)</f>
        <v>178</v>
      </c>
      <c r="C191" s="161"/>
      <c r="D191" s="236">
        <f t="shared" si="4"/>
        <v>0</v>
      </c>
      <c r="E191" s="95"/>
      <c r="F191" s="237">
        <v>2013150</v>
      </c>
      <c r="G191" s="38">
        <f t="shared" si="5"/>
        <v>0</v>
      </c>
      <c r="H191" s="237" t="s">
        <v>110</v>
      </c>
    </row>
    <row r="192" spans="1:8" s="156" customFormat="1" ht="15">
      <c r="A192" s="229" t="s">
        <v>211</v>
      </c>
      <c r="B192" s="161">
        <f>VLOOKUP(F192,'[1]表二（旧）'!$F$5:$G$1311,2,FALSE)</f>
        <v>104</v>
      </c>
      <c r="C192" s="161"/>
      <c r="D192" s="236">
        <f t="shared" si="4"/>
        <v>0</v>
      </c>
      <c r="E192" s="95"/>
      <c r="F192" s="237">
        <v>2013199</v>
      </c>
      <c r="G192" s="38">
        <f t="shared" si="5"/>
        <v>0</v>
      </c>
      <c r="H192" s="237" t="s">
        <v>211</v>
      </c>
    </row>
    <row r="193" spans="1:8" s="156" customFormat="1" ht="15">
      <c r="A193" s="229" t="s">
        <v>212</v>
      </c>
      <c r="B193" s="34">
        <f>SUM(B194:B199)</f>
        <v>657</v>
      </c>
      <c r="C193" s="34">
        <f>SUM(C194:C199)</f>
        <v>234</v>
      </c>
      <c r="D193" s="236">
        <f t="shared" si="4"/>
        <v>35.6</v>
      </c>
      <c r="E193" s="95"/>
      <c r="F193" s="237">
        <v>20132</v>
      </c>
      <c r="G193" s="38">
        <f t="shared" si="5"/>
        <v>234</v>
      </c>
      <c r="H193" s="237" t="s">
        <v>212</v>
      </c>
    </row>
    <row r="194" spans="1:8" s="156" customFormat="1" ht="15">
      <c r="A194" s="228" t="s">
        <v>101</v>
      </c>
      <c r="B194" s="161">
        <f>VLOOKUP(F194,'[1]表二（旧）'!$F$5:$G$1311,2,FALSE)</f>
        <v>498</v>
      </c>
      <c r="C194" s="161">
        <v>182</v>
      </c>
      <c r="D194" s="236">
        <f t="shared" si="4"/>
        <v>36.5</v>
      </c>
      <c r="E194" s="95"/>
      <c r="F194" s="237">
        <v>2013201</v>
      </c>
      <c r="G194" s="38">
        <f t="shared" si="5"/>
        <v>182</v>
      </c>
      <c r="H194" s="237" t="s">
        <v>101</v>
      </c>
    </row>
    <row r="195" spans="1:8" s="156" customFormat="1" ht="15">
      <c r="A195" s="228" t="s">
        <v>102</v>
      </c>
      <c r="B195" s="161">
        <f>VLOOKUP(F195,'[1]表二（旧）'!$F$5:$G$1311,2,FALSE)</f>
        <v>159</v>
      </c>
      <c r="C195" s="161"/>
      <c r="D195" s="236">
        <f t="shared" si="4"/>
        <v>0</v>
      </c>
      <c r="E195" s="95"/>
      <c r="F195" s="237">
        <v>2013202</v>
      </c>
      <c r="G195" s="38">
        <f t="shared" si="5"/>
        <v>0</v>
      </c>
      <c r="H195" s="237" t="s">
        <v>102</v>
      </c>
    </row>
    <row r="196" spans="1:8" s="156" customFormat="1" ht="15">
      <c r="A196" s="228" t="s">
        <v>103</v>
      </c>
      <c r="B196" s="161">
        <f>VLOOKUP(F196,'[1]表二（旧）'!$F$5:$G$1311,2,FALSE)</f>
        <v>0</v>
      </c>
      <c r="C196" s="161"/>
      <c r="D196" s="236">
        <f t="shared" si="4"/>
      </c>
      <c r="E196" s="95"/>
      <c r="F196" s="237">
        <v>2013203</v>
      </c>
      <c r="G196" s="38">
        <f t="shared" si="5"/>
        <v>0</v>
      </c>
      <c r="H196" s="237" t="s">
        <v>103</v>
      </c>
    </row>
    <row r="197" spans="1:8" s="156" customFormat="1" ht="15">
      <c r="A197" s="228" t="s">
        <v>213</v>
      </c>
      <c r="B197" s="161">
        <f>'[1]表二（旧）'!B113+'[1]表二（旧）'!B114+'[1]表二（旧）'!B115+'[1]表二（旧）'!B116</f>
        <v>0</v>
      </c>
      <c r="C197" s="161"/>
      <c r="D197" s="236">
        <f aca="true" t="shared" si="6" ref="D197:D260">IF(B197=0,"",ROUND(C197/B197*100,1))</f>
      </c>
      <c r="E197" s="95"/>
      <c r="F197" s="237">
        <v>2013204</v>
      </c>
      <c r="G197" s="38">
        <f aca="true" t="shared" si="7" ref="G197:G260">SUM(C197)</f>
        <v>0</v>
      </c>
      <c r="H197" s="237" t="s">
        <v>213</v>
      </c>
    </row>
    <row r="198" spans="1:8" s="156" customFormat="1" ht="15">
      <c r="A198" s="228" t="s">
        <v>110</v>
      </c>
      <c r="B198" s="161">
        <f>VLOOKUP(F198,'[1]表二（旧）'!$F$5:$G$1311,2,FALSE)</f>
        <v>0</v>
      </c>
      <c r="C198" s="161"/>
      <c r="D198" s="236">
        <f t="shared" si="6"/>
      </c>
      <c r="E198" s="95"/>
      <c r="F198" s="237">
        <v>2013250</v>
      </c>
      <c r="G198" s="38">
        <f t="shared" si="7"/>
        <v>0</v>
      </c>
      <c r="H198" s="237" t="s">
        <v>110</v>
      </c>
    </row>
    <row r="199" spans="1:8" s="156" customFormat="1" ht="15">
      <c r="A199" s="229" t="s">
        <v>214</v>
      </c>
      <c r="B199" s="161">
        <f>VLOOKUP(F199,'[1]表二（旧）'!$F$5:$G$1311,2,FALSE)</f>
        <v>0</v>
      </c>
      <c r="C199" s="161">
        <v>52</v>
      </c>
      <c r="D199" s="236">
        <f t="shared" si="6"/>
      </c>
      <c r="E199" s="95"/>
      <c r="F199" s="237">
        <v>2013299</v>
      </c>
      <c r="G199" s="38">
        <f t="shared" si="7"/>
        <v>52</v>
      </c>
      <c r="H199" s="237" t="s">
        <v>214</v>
      </c>
    </row>
    <row r="200" spans="1:8" s="156" customFormat="1" ht="15">
      <c r="A200" s="229" t="s">
        <v>215</v>
      </c>
      <c r="B200" s="34">
        <f>SUM(B201:B205)</f>
        <v>1076</v>
      </c>
      <c r="C200" s="34">
        <f>SUM(C201:C205)</f>
        <v>81</v>
      </c>
      <c r="D200" s="236">
        <f t="shared" si="6"/>
        <v>7.5</v>
      </c>
      <c r="E200" s="95"/>
      <c r="F200" s="237">
        <v>20133</v>
      </c>
      <c r="G200" s="38">
        <f t="shared" si="7"/>
        <v>81</v>
      </c>
      <c r="H200" s="237" t="s">
        <v>215</v>
      </c>
    </row>
    <row r="201" spans="1:8" s="156" customFormat="1" ht="15">
      <c r="A201" s="95" t="s">
        <v>101</v>
      </c>
      <c r="B201" s="161">
        <f>VLOOKUP(F201,'[1]表二（旧）'!$F$5:$G$1311,2,FALSE)</f>
        <v>960</v>
      </c>
      <c r="C201" s="161">
        <v>81</v>
      </c>
      <c r="D201" s="236">
        <f t="shared" si="6"/>
        <v>8.4</v>
      </c>
      <c r="E201" s="95"/>
      <c r="F201" s="237">
        <v>2013301</v>
      </c>
      <c r="G201" s="38">
        <f t="shared" si="7"/>
        <v>81</v>
      </c>
      <c r="H201" s="237" t="s">
        <v>101</v>
      </c>
    </row>
    <row r="202" spans="1:8" s="156" customFormat="1" ht="15">
      <c r="A202" s="228" t="s">
        <v>102</v>
      </c>
      <c r="B202" s="161">
        <f>VLOOKUP(F202,'[1]表二（旧）'!$F$5:$G$1311,2,FALSE)</f>
        <v>21</v>
      </c>
      <c r="C202" s="161"/>
      <c r="D202" s="236">
        <f t="shared" si="6"/>
        <v>0</v>
      </c>
      <c r="E202" s="95"/>
      <c r="F202" s="237">
        <v>2013302</v>
      </c>
      <c r="G202" s="38">
        <f t="shared" si="7"/>
        <v>0</v>
      </c>
      <c r="H202" s="237" t="s">
        <v>102</v>
      </c>
    </row>
    <row r="203" spans="1:8" s="156" customFormat="1" ht="15">
      <c r="A203" s="228" t="s">
        <v>103</v>
      </c>
      <c r="B203" s="161">
        <f>VLOOKUP(F203,'[1]表二（旧）'!$F$5:$G$1311,2,FALSE)</f>
        <v>95</v>
      </c>
      <c r="C203" s="161"/>
      <c r="D203" s="236">
        <f t="shared" si="6"/>
        <v>0</v>
      </c>
      <c r="E203" s="95"/>
      <c r="F203" s="237">
        <v>2013303</v>
      </c>
      <c r="G203" s="38">
        <f t="shared" si="7"/>
        <v>0</v>
      </c>
      <c r="H203" s="237" t="s">
        <v>103</v>
      </c>
    </row>
    <row r="204" spans="1:8" s="156" customFormat="1" ht="15">
      <c r="A204" s="228" t="s">
        <v>110</v>
      </c>
      <c r="B204" s="161">
        <f>VLOOKUP(F204,'[1]表二（旧）'!$F$5:$G$1311,2,FALSE)</f>
        <v>0</v>
      </c>
      <c r="C204" s="161"/>
      <c r="D204" s="236">
        <f t="shared" si="6"/>
      </c>
      <c r="E204" s="95"/>
      <c r="F204" s="237">
        <v>2013350</v>
      </c>
      <c r="G204" s="38">
        <f t="shared" si="7"/>
        <v>0</v>
      </c>
      <c r="H204" s="237" t="s">
        <v>110</v>
      </c>
    </row>
    <row r="205" spans="1:8" s="156" customFormat="1" ht="15">
      <c r="A205" s="229" t="s">
        <v>216</v>
      </c>
      <c r="B205" s="161">
        <f>VLOOKUP(F205,'[1]表二（旧）'!$F$5:$G$1311,2,FALSE)</f>
        <v>0</v>
      </c>
      <c r="C205" s="161"/>
      <c r="D205" s="236">
        <f t="shared" si="6"/>
      </c>
      <c r="E205" s="95"/>
      <c r="F205" s="237">
        <v>2013399</v>
      </c>
      <c r="G205" s="38">
        <f t="shared" si="7"/>
        <v>0</v>
      </c>
      <c r="H205" s="237" t="s">
        <v>216</v>
      </c>
    </row>
    <row r="206" spans="1:8" s="156" customFormat="1" ht="15">
      <c r="A206" s="229" t="s">
        <v>217</v>
      </c>
      <c r="B206" s="161">
        <f>SUM(B207:B213)</f>
        <v>149</v>
      </c>
      <c r="C206" s="161">
        <f>SUM(C207:C213)</f>
        <v>51</v>
      </c>
      <c r="D206" s="236">
        <f t="shared" si="6"/>
        <v>34.2</v>
      </c>
      <c r="E206" s="95"/>
      <c r="F206" s="237">
        <v>20134</v>
      </c>
      <c r="G206" s="38">
        <f t="shared" si="7"/>
        <v>51</v>
      </c>
      <c r="H206" s="237" t="s">
        <v>217</v>
      </c>
    </row>
    <row r="207" spans="1:8" s="156" customFormat="1" ht="15">
      <c r="A207" s="229" t="s">
        <v>101</v>
      </c>
      <c r="B207" s="161">
        <f>VLOOKUP(F207,'[1]表二（旧）'!$F$5:$G$1311,2,FALSE)+VLOOKUP(2012401,'[1]表二（旧）'!$F$5:$G$1311,2,FALSE)</f>
        <v>124</v>
      </c>
      <c r="C207" s="161">
        <v>51</v>
      </c>
      <c r="D207" s="236">
        <f t="shared" si="6"/>
        <v>41.1</v>
      </c>
      <c r="E207" s="95"/>
      <c r="F207" s="237">
        <v>2013401</v>
      </c>
      <c r="G207" s="38">
        <f t="shared" si="7"/>
        <v>51</v>
      </c>
      <c r="H207" s="237" t="s">
        <v>101</v>
      </c>
    </row>
    <row r="208" spans="1:8" s="156" customFormat="1" ht="15">
      <c r="A208" s="228" t="s">
        <v>102</v>
      </c>
      <c r="B208" s="161">
        <f>VLOOKUP(F208,'[1]表二（旧）'!$F$5:$G$1311,2,FALSE)++VLOOKUP(2012402,'[1]表二（旧）'!$F$5:$G$1311,2,FALSE)</f>
        <v>0</v>
      </c>
      <c r="C208" s="161"/>
      <c r="D208" s="236">
        <f t="shared" si="6"/>
      </c>
      <c r="E208" s="95"/>
      <c r="F208" s="237">
        <v>2013402</v>
      </c>
      <c r="G208" s="38">
        <f t="shared" si="7"/>
        <v>0</v>
      </c>
      <c r="H208" s="237" t="s">
        <v>102</v>
      </c>
    </row>
    <row r="209" spans="1:8" s="156" customFormat="1" ht="15">
      <c r="A209" s="228" t="s">
        <v>103</v>
      </c>
      <c r="B209" s="161">
        <f>VLOOKUP(F209,'[1]表二（旧）'!$F$5:$G$1311,2,FALSE)++VLOOKUP(2012403,'[1]表二（旧）'!$F$5:$G$1311,2,FALSE)</f>
        <v>0</v>
      </c>
      <c r="C209" s="161"/>
      <c r="D209" s="236">
        <f t="shared" si="6"/>
      </c>
      <c r="E209" s="91"/>
      <c r="F209" s="237">
        <v>2013403</v>
      </c>
      <c r="G209" s="38">
        <f t="shared" si="7"/>
        <v>0</v>
      </c>
      <c r="H209" s="237" t="s">
        <v>103</v>
      </c>
    </row>
    <row r="210" spans="1:8" s="156" customFormat="1" ht="15">
      <c r="A210" s="228" t="s">
        <v>218</v>
      </c>
      <c r="B210" s="161">
        <f>+VLOOKUP(2012404,'[1]表二（旧）'!$F$5:$G$1311,2,FALSE)</f>
        <v>22</v>
      </c>
      <c r="C210" s="161"/>
      <c r="D210" s="236">
        <f t="shared" si="6"/>
        <v>0</v>
      </c>
      <c r="E210" s="91"/>
      <c r="F210" s="237">
        <v>2013404</v>
      </c>
      <c r="G210" s="38">
        <f t="shared" si="7"/>
        <v>0</v>
      </c>
      <c r="H210" s="237" t="s">
        <v>218</v>
      </c>
    </row>
    <row r="211" spans="1:8" s="156" customFormat="1" ht="15">
      <c r="A211" s="228" t="s">
        <v>219</v>
      </c>
      <c r="B211" s="161">
        <f>'[1]表二（旧）'!B194</f>
        <v>3</v>
      </c>
      <c r="C211" s="161"/>
      <c r="D211" s="236">
        <f t="shared" si="6"/>
        <v>0</v>
      </c>
      <c r="E211" s="91"/>
      <c r="F211" s="237">
        <v>2013405</v>
      </c>
      <c r="G211" s="38">
        <f t="shared" si="7"/>
        <v>0</v>
      </c>
      <c r="H211" s="237" t="s">
        <v>219</v>
      </c>
    </row>
    <row r="212" spans="1:8" s="156" customFormat="1" ht="15">
      <c r="A212" s="228" t="s">
        <v>110</v>
      </c>
      <c r="B212" s="161">
        <f>VLOOKUP(F212,'[1]表二（旧）'!$F$5:$G$1311,2,FALSE)++VLOOKUP(2012450,'[1]表二（旧）'!$F$5:$G$1311,2,FALSE)</f>
        <v>0</v>
      </c>
      <c r="C212" s="161"/>
      <c r="D212" s="236">
        <f t="shared" si="6"/>
      </c>
      <c r="E212" s="95"/>
      <c r="F212" s="237">
        <v>2013450</v>
      </c>
      <c r="G212" s="38">
        <f t="shared" si="7"/>
        <v>0</v>
      </c>
      <c r="H212" s="237" t="s">
        <v>110</v>
      </c>
    </row>
    <row r="213" spans="1:8" s="156" customFormat="1" ht="15">
      <c r="A213" s="229" t="s">
        <v>220</v>
      </c>
      <c r="B213" s="161">
        <f>VLOOKUP(F213,'[1]表二（旧）'!$F$5:$G$1311,2,FALSE)++VLOOKUP(2012499,'[1]表二（旧）'!$F$5:$G$1311,2,FALSE)</f>
        <v>0</v>
      </c>
      <c r="C213" s="161"/>
      <c r="D213" s="236">
        <f t="shared" si="6"/>
      </c>
      <c r="E213" s="95"/>
      <c r="F213" s="237">
        <v>2013499</v>
      </c>
      <c r="G213" s="38">
        <f t="shared" si="7"/>
        <v>0</v>
      </c>
      <c r="H213" s="237" t="s">
        <v>220</v>
      </c>
    </row>
    <row r="214" spans="1:8" s="156" customFormat="1" ht="15">
      <c r="A214" s="229" t="s">
        <v>221</v>
      </c>
      <c r="B214" s="161">
        <f>SUM(B215:B219)</f>
        <v>0</v>
      </c>
      <c r="C214" s="161">
        <f>SUM(C215:C219)</f>
        <v>0</v>
      </c>
      <c r="D214" s="236">
        <f t="shared" si="6"/>
      </c>
      <c r="E214" s="95"/>
      <c r="F214" s="237">
        <v>20135</v>
      </c>
      <c r="G214" s="38">
        <f t="shared" si="7"/>
        <v>0</v>
      </c>
      <c r="H214" s="237" t="s">
        <v>221</v>
      </c>
    </row>
    <row r="215" spans="1:8" s="156" customFormat="1" ht="15">
      <c r="A215" s="229" t="s">
        <v>101</v>
      </c>
      <c r="B215" s="161">
        <f>VLOOKUP(F215,'[1]表二（旧）'!$F$5:$G$1311,2,FALSE)</f>
        <v>0</v>
      </c>
      <c r="C215" s="161"/>
      <c r="D215" s="236">
        <f t="shared" si="6"/>
      </c>
      <c r="E215" s="95"/>
      <c r="F215" s="237">
        <v>2013501</v>
      </c>
      <c r="G215" s="38">
        <f t="shared" si="7"/>
        <v>0</v>
      </c>
      <c r="H215" s="237" t="s">
        <v>101</v>
      </c>
    </row>
    <row r="216" spans="1:8" s="156" customFormat="1" ht="15">
      <c r="A216" s="95" t="s">
        <v>102</v>
      </c>
      <c r="B216" s="161">
        <f>VLOOKUP(F216,'[1]表二（旧）'!$F$5:$G$1311,2,FALSE)</f>
        <v>0</v>
      </c>
      <c r="C216" s="161"/>
      <c r="D216" s="236">
        <f t="shared" si="6"/>
      </c>
      <c r="E216" s="95"/>
      <c r="F216" s="237">
        <v>2013502</v>
      </c>
      <c r="G216" s="38">
        <f t="shared" si="7"/>
        <v>0</v>
      </c>
      <c r="H216" s="237" t="s">
        <v>102</v>
      </c>
    </row>
    <row r="217" spans="1:8" s="156" customFormat="1" ht="15">
      <c r="A217" s="228" t="s">
        <v>103</v>
      </c>
      <c r="B217" s="161">
        <f>VLOOKUP(F217,'[1]表二（旧）'!$F$5:$G$1311,2,FALSE)</f>
        <v>0</v>
      </c>
      <c r="C217" s="161"/>
      <c r="D217" s="236">
        <f t="shared" si="6"/>
      </c>
      <c r="E217" s="95"/>
      <c r="F217" s="237">
        <v>2013503</v>
      </c>
      <c r="G217" s="38">
        <f t="shared" si="7"/>
        <v>0</v>
      </c>
      <c r="H217" s="237" t="s">
        <v>103</v>
      </c>
    </row>
    <row r="218" spans="1:8" s="156" customFormat="1" ht="15">
      <c r="A218" s="228" t="s">
        <v>110</v>
      </c>
      <c r="B218" s="161">
        <f>VLOOKUP(F218,'[1]表二（旧）'!$F$5:$G$1311,2,FALSE)</f>
        <v>0</v>
      </c>
      <c r="C218" s="161"/>
      <c r="D218" s="236">
        <f t="shared" si="6"/>
      </c>
      <c r="E218" s="95"/>
      <c r="F218" s="237">
        <v>2013550</v>
      </c>
      <c r="G218" s="38">
        <f t="shared" si="7"/>
        <v>0</v>
      </c>
      <c r="H218" s="237" t="s">
        <v>110</v>
      </c>
    </row>
    <row r="219" spans="1:8" s="156" customFormat="1" ht="15">
      <c r="A219" s="228" t="s">
        <v>222</v>
      </c>
      <c r="B219" s="161">
        <f>VLOOKUP(F219,'[1]表二（旧）'!$F$5:$G$1311,2,FALSE)</f>
        <v>0</v>
      </c>
      <c r="C219" s="161"/>
      <c r="D219" s="236">
        <f t="shared" si="6"/>
      </c>
      <c r="E219" s="95"/>
      <c r="F219" s="237">
        <v>2013599</v>
      </c>
      <c r="G219" s="38">
        <f t="shared" si="7"/>
        <v>0</v>
      </c>
      <c r="H219" s="237" t="s">
        <v>222</v>
      </c>
    </row>
    <row r="220" spans="1:8" s="156" customFormat="1" ht="15">
      <c r="A220" s="229" t="s">
        <v>223</v>
      </c>
      <c r="B220" s="161">
        <f>SUM(B221:B225)</f>
        <v>0</v>
      </c>
      <c r="C220" s="161">
        <f>SUM(C221:C225)</f>
        <v>0</v>
      </c>
      <c r="D220" s="236">
        <f t="shared" si="6"/>
      </c>
      <c r="E220" s="95"/>
      <c r="F220" s="237">
        <v>20136</v>
      </c>
      <c r="G220" s="38">
        <f t="shared" si="7"/>
        <v>0</v>
      </c>
      <c r="H220" s="237" t="s">
        <v>223</v>
      </c>
    </row>
    <row r="221" spans="1:8" s="156" customFormat="1" ht="15">
      <c r="A221" s="229" t="s">
        <v>101</v>
      </c>
      <c r="B221" s="161">
        <f>VLOOKUP(F221,'[1]表二（旧）'!$F$5:$G$1311,2,FALSE)</f>
        <v>0</v>
      </c>
      <c r="C221" s="161"/>
      <c r="D221" s="236">
        <f t="shared" si="6"/>
      </c>
      <c r="E221" s="95"/>
      <c r="F221" s="237">
        <v>2013601</v>
      </c>
      <c r="G221" s="38">
        <f t="shared" si="7"/>
        <v>0</v>
      </c>
      <c r="H221" s="237" t="s">
        <v>101</v>
      </c>
    </row>
    <row r="222" spans="1:8" s="156" customFormat="1" ht="15">
      <c r="A222" s="229" t="s">
        <v>102</v>
      </c>
      <c r="B222" s="161">
        <f>VLOOKUP(F222,'[1]表二（旧）'!$F$5:$G$1311,2,FALSE)</f>
        <v>0</v>
      </c>
      <c r="C222" s="161"/>
      <c r="D222" s="236">
        <f t="shared" si="6"/>
      </c>
      <c r="E222" s="95"/>
      <c r="F222" s="237">
        <v>2013602</v>
      </c>
      <c r="G222" s="38">
        <f t="shared" si="7"/>
        <v>0</v>
      </c>
      <c r="H222" s="237" t="s">
        <v>102</v>
      </c>
    </row>
    <row r="223" spans="1:8" s="156" customFormat="1" ht="15">
      <c r="A223" s="228" t="s">
        <v>103</v>
      </c>
      <c r="B223" s="161">
        <f>VLOOKUP(F223,'[1]表二（旧）'!$F$5:$G$1311,2,FALSE)</f>
        <v>0</v>
      </c>
      <c r="C223" s="161"/>
      <c r="D223" s="236">
        <f t="shared" si="6"/>
      </c>
      <c r="E223" s="95"/>
      <c r="F223" s="237">
        <v>2013603</v>
      </c>
      <c r="G223" s="38">
        <f t="shared" si="7"/>
        <v>0</v>
      </c>
      <c r="H223" s="237" t="s">
        <v>103</v>
      </c>
    </row>
    <row r="224" spans="1:8" s="156" customFormat="1" ht="15">
      <c r="A224" s="228" t="s">
        <v>110</v>
      </c>
      <c r="B224" s="161">
        <f>VLOOKUP(F224,'[1]表二（旧）'!$F$5:$G$1311,2,FALSE)</f>
        <v>0</v>
      </c>
      <c r="C224" s="161"/>
      <c r="D224" s="236">
        <f t="shared" si="6"/>
      </c>
      <c r="E224" s="95"/>
      <c r="F224" s="237">
        <v>2013650</v>
      </c>
      <c r="G224" s="38">
        <f t="shared" si="7"/>
        <v>0</v>
      </c>
      <c r="H224" s="237" t="s">
        <v>110</v>
      </c>
    </row>
    <row r="225" spans="1:8" s="156" customFormat="1" ht="15">
      <c r="A225" s="228" t="s">
        <v>224</v>
      </c>
      <c r="B225" s="161">
        <f>VLOOKUP(F225,'[1]表二（旧）'!$F$5:$G$1311,2,FALSE)</f>
        <v>0</v>
      </c>
      <c r="C225" s="161"/>
      <c r="D225" s="236">
        <f t="shared" si="6"/>
      </c>
      <c r="E225" s="95"/>
      <c r="F225" s="237">
        <v>2013699</v>
      </c>
      <c r="G225" s="38">
        <f t="shared" si="7"/>
        <v>0</v>
      </c>
      <c r="H225" s="237" t="s">
        <v>224</v>
      </c>
    </row>
    <row r="226" spans="1:8" s="156" customFormat="1" ht="15">
      <c r="A226" s="228" t="s">
        <v>225</v>
      </c>
      <c r="B226" s="161">
        <f>SUM(B227:B231)</f>
        <v>0</v>
      </c>
      <c r="C226" s="161">
        <f>SUM(C227:C231)</f>
        <v>0</v>
      </c>
      <c r="D226" s="236">
        <f t="shared" si="6"/>
      </c>
      <c r="E226" s="95"/>
      <c r="F226" s="237">
        <v>20137</v>
      </c>
      <c r="G226" s="38">
        <f t="shared" si="7"/>
        <v>0</v>
      </c>
      <c r="H226" s="237" t="s">
        <v>225</v>
      </c>
    </row>
    <row r="227" spans="1:8" s="156" customFormat="1" ht="15">
      <c r="A227" s="228" t="s">
        <v>101</v>
      </c>
      <c r="B227" s="161"/>
      <c r="C227" s="161"/>
      <c r="D227" s="236">
        <f t="shared" si="6"/>
      </c>
      <c r="E227" s="95"/>
      <c r="F227" s="237">
        <v>2013701</v>
      </c>
      <c r="G227" s="38">
        <f t="shared" si="7"/>
        <v>0</v>
      </c>
      <c r="H227" s="237" t="s">
        <v>101</v>
      </c>
    </row>
    <row r="228" spans="1:8" s="156" customFormat="1" ht="15">
      <c r="A228" s="228" t="s">
        <v>102</v>
      </c>
      <c r="B228" s="161"/>
      <c r="C228" s="161"/>
      <c r="D228" s="236">
        <f t="shared" si="6"/>
      </c>
      <c r="E228" s="95"/>
      <c r="F228" s="237">
        <v>2013702</v>
      </c>
      <c r="G228" s="38">
        <f t="shared" si="7"/>
        <v>0</v>
      </c>
      <c r="H228" s="237" t="s">
        <v>102</v>
      </c>
    </row>
    <row r="229" spans="1:8" s="156" customFormat="1" ht="15">
      <c r="A229" s="228" t="s">
        <v>103</v>
      </c>
      <c r="B229" s="161"/>
      <c r="C229" s="161"/>
      <c r="D229" s="236">
        <f t="shared" si="6"/>
      </c>
      <c r="E229" s="95"/>
      <c r="F229" s="237">
        <v>2013703</v>
      </c>
      <c r="G229" s="38">
        <f t="shared" si="7"/>
        <v>0</v>
      </c>
      <c r="H229" s="237" t="s">
        <v>103</v>
      </c>
    </row>
    <row r="230" spans="1:8" s="156" customFormat="1" ht="15">
      <c r="A230" s="228" t="s">
        <v>110</v>
      </c>
      <c r="B230" s="161"/>
      <c r="C230" s="161"/>
      <c r="D230" s="236">
        <f t="shared" si="6"/>
      </c>
      <c r="E230" s="95"/>
      <c r="F230" s="237">
        <v>2013750</v>
      </c>
      <c r="G230" s="38">
        <f t="shared" si="7"/>
        <v>0</v>
      </c>
      <c r="H230" s="237" t="s">
        <v>110</v>
      </c>
    </row>
    <row r="231" spans="1:8" s="156" customFormat="1" ht="15">
      <c r="A231" s="228" t="s">
        <v>226</v>
      </c>
      <c r="B231" s="161"/>
      <c r="C231" s="161"/>
      <c r="D231" s="236">
        <f t="shared" si="6"/>
      </c>
      <c r="E231" s="95"/>
      <c r="F231" s="237">
        <v>2013799</v>
      </c>
      <c r="G231" s="38">
        <f t="shared" si="7"/>
        <v>0</v>
      </c>
      <c r="H231" s="237" t="s">
        <v>226</v>
      </c>
    </row>
    <row r="232" spans="1:8" s="156" customFormat="1" ht="15">
      <c r="A232" s="228" t="s">
        <v>227</v>
      </c>
      <c r="B232" s="161">
        <f>SUM(B233:B248)</f>
        <v>2966</v>
      </c>
      <c r="C232" s="161">
        <f>SUM(C233:C248)</f>
        <v>3281</v>
      </c>
      <c r="D232" s="236">
        <f t="shared" si="6"/>
        <v>110.6</v>
      </c>
      <c r="E232" s="95"/>
      <c r="F232" s="237">
        <v>20138</v>
      </c>
      <c r="G232" s="38">
        <f t="shared" si="7"/>
        <v>3281</v>
      </c>
      <c r="H232" s="237" t="s">
        <v>227</v>
      </c>
    </row>
    <row r="233" spans="1:8" s="156" customFormat="1" ht="15">
      <c r="A233" s="228" t="s">
        <v>101</v>
      </c>
      <c r="B233" s="161">
        <f>VLOOKUP(2011501,'[1]表二（旧）'!$F$5:$G$1311,2,FALSE)+VLOOKUP(2011701,'[1]表二（旧）'!$F$5:$G$1311,2,FALSE)+VLOOKUP(2101001,'[1]表二（旧）'!$F$5:$G$1311,2,FALSE)</f>
        <v>2433</v>
      </c>
      <c r="C233" s="161">
        <v>3281</v>
      </c>
      <c r="D233" s="236">
        <f t="shared" si="6"/>
        <v>134.9</v>
      </c>
      <c r="E233" s="95"/>
      <c r="F233" s="237">
        <v>2013801</v>
      </c>
      <c r="G233" s="38">
        <f t="shared" si="7"/>
        <v>3281</v>
      </c>
      <c r="H233" s="237" t="s">
        <v>101</v>
      </c>
    </row>
    <row r="234" spans="1:8" s="156" customFormat="1" ht="15">
      <c r="A234" s="228" t="s">
        <v>102</v>
      </c>
      <c r="B234" s="161">
        <f>VLOOKUP(2011502,'[1]表二（旧）'!$F$5:$G$1311,2,FALSE)+VLOOKUP(2011702,'[1]表二（旧）'!$F$5:$G$1311,2,FALSE)+VLOOKUP(2101002,'[1]表二（旧）'!$F$5:$G$1311,2,FALSE)</f>
        <v>22</v>
      </c>
      <c r="C234" s="161"/>
      <c r="D234" s="236">
        <f t="shared" si="6"/>
        <v>0</v>
      </c>
      <c r="E234" s="95"/>
      <c r="F234" s="237">
        <v>2013802</v>
      </c>
      <c r="G234" s="38">
        <f t="shared" si="7"/>
        <v>0</v>
      </c>
      <c r="H234" s="237" t="s">
        <v>102</v>
      </c>
    </row>
    <row r="235" spans="1:8" s="156" customFormat="1" ht="15">
      <c r="A235" s="228" t="s">
        <v>103</v>
      </c>
      <c r="B235" s="161">
        <f>VLOOKUP(2011503,'[1]表二（旧）'!$F$5:$G$1311,2,FALSE)+VLOOKUP(2011703,'[1]表二（旧）'!$F$5:$G$1311,2,FALSE)+VLOOKUP(2101003,'[1]表二（旧）'!$F$5:$G$1311,2,FALSE)</f>
        <v>0</v>
      </c>
      <c r="C235" s="161"/>
      <c r="D235" s="236">
        <f t="shared" si="6"/>
      </c>
      <c r="E235" s="95"/>
      <c r="F235" s="237">
        <v>2013803</v>
      </c>
      <c r="G235" s="38">
        <f t="shared" si="7"/>
        <v>0</v>
      </c>
      <c r="H235" s="237" t="s">
        <v>103</v>
      </c>
    </row>
    <row r="236" spans="1:8" s="156" customFormat="1" ht="15">
      <c r="A236" s="228" t="s">
        <v>228</v>
      </c>
      <c r="B236" s="161">
        <f>VLOOKUP(2011504,'[1]表二（旧）'!$F$5:$G$1311,2,FALSE)</f>
        <v>13</v>
      </c>
      <c r="C236" s="161"/>
      <c r="D236" s="236">
        <f t="shared" si="6"/>
        <v>0</v>
      </c>
      <c r="E236" s="95"/>
      <c r="F236" s="237">
        <v>2013804</v>
      </c>
      <c r="G236" s="38">
        <f t="shared" si="7"/>
        <v>0</v>
      </c>
      <c r="H236" s="237" t="s">
        <v>228</v>
      </c>
    </row>
    <row r="237" spans="1:8" s="156" customFormat="1" ht="15">
      <c r="A237" s="228" t="s">
        <v>229</v>
      </c>
      <c r="B237" s="161">
        <f>VLOOKUP(2011505,'[1]表二（旧）'!$F$5:$G$1311,2,FALSE)+VLOOKUP(2011704,'[1]表二（旧）'!$F$5:$G$1311,2,FALSE)+VLOOKUP(2011706,'[1]表二（旧）'!$F$5:$G$1311,2,FALSE)+VLOOKUP(2101016,'[1]表二（旧）'!$F$5:$G$1311,2,FALSE)</f>
        <v>88</v>
      </c>
      <c r="C237" s="161"/>
      <c r="D237" s="236">
        <f t="shared" si="6"/>
        <v>0</v>
      </c>
      <c r="E237" s="95"/>
      <c r="F237" s="237">
        <v>2013805</v>
      </c>
      <c r="G237" s="38">
        <f t="shared" si="7"/>
        <v>0</v>
      </c>
      <c r="H237" s="228" t="s">
        <v>229</v>
      </c>
    </row>
    <row r="238" spans="1:8" s="156" customFormat="1" ht="15">
      <c r="A238" s="228" t="s">
        <v>230</v>
      </c>
      <c r="B238" s="161">
        <f>VLOOKUP(2011506,'[1]表二（旧）'!$F$5:$G$1311,2,FALSE)</f>
        <v>0</v>
      </c>
      <c r="C238" s="161"/>
      <c r="D238" s="236">
        <f t="shared" si="6"/>
      </c>
      <c r="E238" s="95"/>
      <c r="F238" s="237">
        <v>2013806</v>
      </c>
      <c r="G238" s="38">
        <f t="shared" si="7"/>
        <v>0</v>
      </c>
      <c r="H238" s="237" t="s">
        <v>230</v>
      </c>
    </row>
    <row r="239" spans="1:8" s="156" customFormat="1" ht="15">
      <c r="A239" s="228" t="s">
        <v>231</v>
      </c>
      <c r="B239" s="161">
        <v>0</v>
      </c>
      <c r="C239" s="161"/>
      <c r="D239" s="236">
        <f t="shared" si="6"/>
      </c>
      <c r="E239" s="95"/>
      <c r="F239" s="237">
        <v>2013807</v>
      </c>
      <c r="G239" s="38">
        <f t="shared" si="7"/>
        <v>0</v>
      </c>
      <c r="H239" s="237" t="s">
        <v>231</v>
      </c>
    </row>
    <row r="240" spans="1:8" s="156" customFormat="1" ht="15">
      <c r="A240" s="228" t="s">
        <v>143</v>
      </c>
      <c r="B240" s="161">
        <f>VLOOKUP(2011507,'[1]表二（旧）'!$F$5:$G$1311,2,FALSE)+VLOOKUP(2011710,'[1]表二（旧）'!$F$5:$G$1311,2,FALSE)</f>
        <v>0</v>
      </c>
      <c r="C240" s="161"/>
      <c r="D240" s="236">
        <f t="shared" si="6"/>
      </c>
      <c r="E240" s="95"/>
      <c r="F240" s="237">
        <v>2013808</v>
      </c>
      <c r="G240" s="38">
        <f t="shared" si="7"/>
        <v>0</v>
      </c>
      <c r="H240" s="237" t="s">
        <v>143</v>
      </c>
    </row>
    <row r="241" spans="1:8" s="156" customFormat="1" ht="15">
      <c r="A241" s="228" t="s">
        <v>232</v>
      </c>
      <c r="B241" s="161">
        <f>VLOOKUP(2011705,'[1]表二（旧）'!$F$5:$G$1311,2,FALSE)+VLOOKUP(2011707,'[1]表二（旧）'!$F$5:$G$1311,2,FALSE)</f>
        <v>0</v>
      </c>
      <c r="C241" s="161"/>
      <c r="D241" s="236">
        <f t="shared" si="6"/>
      </c>
      <c r="E241" s="95"/>
      <c r="F241" s="237">
        <v>2013809</v>
      </c>
      <c r="G241" s="38">
        <f t="shared" si="7"/>
        <v>0</v>
      </c>
      <c r="H241" s="237" t="s">
        <v>232</v>
      </c>
    </row>
    <row r="242" spans="1:8" s="156" customFormat="1" ht="15">
      <c r="A242" s="228" t="s">
        <v>233</v>
      </c>
      <c r="B242" s="161">
        <f>VLOOKUP(2011708,'[1]表二（旧）'!$F$5:$G$1311,2,FALSE)</f>
        <v>0</v>
      </c>
      <c r="C242" s="161"/>
      <c r="D242" s="236">
        <f t="shared" si="6"/>
      </c>
      <c r="E242" s="95"/>
      <c r="F242" s="237">
        <v>2013810</v>
      </c>
      <c r="G242" s="38">
        <f t="shared" si="7"/>
        <v>0</v>
      </c>
      <c r="H242" s="237" t="s">
        <v>233</v>
      </c>
    </row>
    <row r="243" spans="1:8" s="156" customFormat="1" ht="15">
      <c r="A243" s="228" t="s">
        <v>234</v>
      </c>
      <c r="B243" s="161">
        <f>VLOOKUP(2011709,'[1]表二（旧）'!$F$5:$G$1311,2,FALSE)</f>
        <v>0</v>
      </c>
      <c r="C243" s="161"/>
      <c r="D243" s="236">
        <f t="shared" si="6"/>
      </c>
      <c r="E243" s="95"/>
      <c r="F243" s="237">
        <v>2013811</v>
      </c>
      <c r="G243" s="38">
        <f t="shared" si="7"/>
        <v>0</v>
      </c>
      <c r="H243" s="237" t="s">
        <v>234</v>
      </c>
    </row>
    <row r="244" spans="1:8" s="156" customFormat="1" ht="15">
      <c r="A244" s="228" t="s">
        <v>235</v>
      </c>
      <c r="B244" s="161">
        <f>VLOOKUP(2101012,'[1]表二（旧）'!$F$5:$G$1311,2,FALSE)</f>
        <v>13</v>
      </c>
      <c r="C244" s="161"/>
      <c r="D244" s="236">
        <f t="shared" si="6"/>
        <v>0</v>
      </c>
      <c r="E244" s="95"/>
      <c r="F244" s="237">
        <v>2013812</v>
      </c>
      <c r="G244" s="38">
        <f t="shared" si="7"/>
        <v>0</v>
      </c>
      <c r="H244" s="237" t="s">
        <v>235</v>
      </c>
    </row>
    <row r="245" spans="1:8" s="156" customFormat="1" ht="15">
      <c r="A245" s="228" t="s">
        <v>236</v>
      </c>
      <c r="B245" s="161">
        <f>VLOOKUP(2101015,'[1]表二（旧）'!$F$5:$G$1311,2,FALSE)</f>
        <v>0</v>
      </c>
      <c r="C245" s="161"/>
      <c r="D245" s="236">
        <f t="shared" si="6"/>
      </c>
      <c r="E245" s="95"/>
      <c r="F245" s="237">
        <v>2013813</v>
      </c>
      <c r="G245" s="38">
        <f t="shared" si="7"/>
        <v>0</v>
      </c>
      <c r="H245" s="237" t="s">
        <v>236</v>
      </c>
    </row>
    <row r="246" spans="1:8" s="156" customFormat="1" ht="15">
      <c r="A246" s="228" t="s">
        <v>237</v>
      </c>
      <c r="B246" s="161">
        <f>VLOOKUP(2101014,'[1]表二（旧）'!$F$5:$G$1311,2,FALSE)</f>
        <v>0</v>
      </c>
      <c r="C246" s="161"/>
      <c r="D246" s="236">
        <f t="shared" si="6"/>
      </c>
      <c r="E246" s="95"/>
      <c r="F246" s="237">
        <v>2013814</v>
      </c>
      <c r="G246" s="38">
        <f t="shared" si="7"/>
        <v>0</v>
      </c>
      <c r="H246" s="237" t="s">
        <v>237</v>
      </c>
    </row>
    <row r="247" spans="1:8" s="156" customFormat="1" ht="15">
      <c r="A247" s="228" t="s">
        <v>110</v>
      </c>
      <c r="B247" s="161">
        <f>VLOOKUP(2011550,'[1]表二（旧）'!$F$5:$G$1311,2,FALSE)+VLOOKUP(2011750,'[1]表二（旧）'!$F$5:$G$1311,2,FALSE)+VLOOKUP(2101050,'[1]表二（旧）'!$F$5:$G$1311,2,FALSE)</f>
        <v>352</v>
      </c>
      <c r="C247" s="161"/>
      <c r="D247" s="236">
        <f t="shared" si="6"/>
        <v>0</v>
      </c>
      <c r="E247" s="95"/>
      <c r="F247" s="237">
        <v>2013850</v>
      </c>
      <c r="G247" s="38">
        <f t="shared" si="7"/>
        <v>0</v>
      </c>
      <c r="H247" s="237" t="s">
        <v>110</v>
      </c>
    </row>
    <row r="248" spans="1:8" s="156" customFormat="1" ht="15">
      <c r="A248" s="228" t="s">
        <v>238</v>
      </c>
      <c r="B248" s="161">
        <f>VLOOKUP(2011599,'[1]表二（旧）'!$F$5:$G$1311,2,FALSE)+VLOOKUP(2011799,'[1]表二（旧）'!$F$5:$G$1311,2,FALSE)+VLOOKUP(2101099,'[1]表二（旧）'!$F$5:$G$1311,2,FALSE)</f>
        <v>45</v>
      </c>
      <c r="C248" s="161"/>
      <c r="D248" s="236">
        <f t="shared" si="6"/>
        <v>0</v>
      </c>
      <c r="E248" s="95"/>
      <c r="F248" s="237">
        <v>2013899</v>
      </c>
      <c r="G248" s="38">
        <f t="shared" si="7"/>
        <v>0</v>
      </c>
      <c r="H248" s="237" t="s">
        <v>238</v>
      </c>
    </row>
    <row r="249" spans="1:8" s="156" customFormat="1" ht="15">
      <c r="A249" s="229" t="s">
        <v>239</v>
      </c>
      <c r="B249" s="161">
        <f>SUM(B250:B251)</f>
        <v>5</v>
      </c>
      <c r="C249" s="161">
        <f>SUM(C250:C251)</f>
        <v>673</v>
      </c>
      <c r="D249" s="236">
        <f t="shared" si="6"/>
        <v>13460</v>
      </c>
      <c r="E249" s="95"/>
      <c r="F249" s="237">
        <v>20199</v>
      </c>
      <c r="G249" s="38">
        <f t="shared" si="7"/>
        <v>673</v>
      </c>
      <c r="H249" s="237" t="s">
        <v>239</v>
      </c>
    </row>
    <row r="250" spans="1:8" s="156" customFormat="1" ht="15">
      <c r="A250" s="229" t="s">
        <v>240</v>
      </c>
      <c r="B250" s="161">
        <f>VLOOKUP(F250,'[1]表二（旧）'!$F$5:$G$1311,2,FALSE)</f>
        <v>0</v>
      </c>
      <c r="C250" s="161"/>
      <c r="D250" s="236">
        <f t="shared" si="6"/>
      </c>
      <c r="E250" s="95"/>
      <c r="F250" s="237">
        <v>2019901</v>
      </c>
      <c r="G250" s="38">
        <f t="shared" si="7"/>
        <v>0</v>
      </c>
      <c r="H250" s="237" t="s">
        <v>240</v>
      </c>
    </row>
    <row r="251" spans="1:8" s="156" customFormat="1" ht="15">
      <c r="A251" s="229" t="s">
        <v>241</v>
      </c>
      <c r="B251" s="161">
        <f>VLOOKUP(F251,'[1]表二（旧）'!$F$5:$G$1311,2,FALSE)</f>
        <v>5</v>
      </c>
      <c r="C251" s="161">
        <v>673</v>
      </c>
      <c r="D251" s="236">
        <f t="shared" si="6"/>
        <v>13460</v>
      </c>
      <c r="E251" s="95"/>
      <c r="F251" s="237">
        <v>2019999</v>
      </c>
      <c r="G251" s="38">
        <f t="shared" si="7"/>
        <v>673</v>
      </c>
      <c r="H251" s="237" t="s">
        <v>241</v>
      </c>
    </row>
    <row r="252" spans="1:8" s="156" customFormat="1" ht="15">
      <c r="A252" s="95" t="s">
        <v>242</v>
      </c>
      <c r="B252" s="161">
        <f>SUM(B253:B254)</f>
        <v>0</v>
      </c>
      <c r="C252" s="161">
        <f>SUM(C253:C254)</f>
        <v>0</v>
      </c>
      <c r="D252" s="236">
        <f t="shared" si="6"/>
      </c>
      <c r="E252" s="95"/>
      <c r="F252" s="237">
        <v>202</v>
      </c>
      <c r="G252" s="38">
        <f t="shared" si="7"/>
        <v>0</v>
      </c>
      <c r="H252" s="237" t="s">
        <v>242</v>
      </c>
    </row>
    <row r="253" spans="1:8" s="156" customFormat="1" ht="15">
      <c r="A253" s="228" t="s">
        <v>243</v>
      </c>
      <c r="B253" s="161">
        <f>VLOOKUP(F253,'[1]表二（旧）'!$F$5:$G$1311,2,FALSE)</f>
        <v>0</v>
      </c>
      <c r="C253" s="161"/>
      <c r="D253" s="236">
        <f t="shared" si="6"/>
      </c>
      <c r="E253" s="95"/>
      <c r="F253" s="237">
        <v>20205</v>
      </c>
      <c r="G253" s="38">
        <f t="shared" si="7"/>
        <v>0</v>
      </c>
      <c r="H253" s="237" t="s">
        <v>243</v>
      </c>
    </row>
    <row r="254" spans="1:8" s="156" customFormat="1" ht="15">
      <c r="A254" s="228" t="s">
        <v>244</v>
      </c>
      <c r="B254" s="161">
        <f>VLOOKUP(F254,'[1]表二（旧）'!$F$5:$G$1311,2,FALSE)</f>
        <v>0</v>
      </c>
      <c r="C254" s="161"/>
      <c r="D254" s="236">
        <f t="shared" si="6"/>
      </c>
      <c r="E254" s="95"/>
      <c r="F254" s="237">
        <v>20299</v>
      </c>
      <c r="G254" s="38">
        <f t="shared" si="7"/>
        <v>0</v>
      </c>
      <c r="H254" s="237" t="s">
        <v>244</v>
      </c>
    </row>
    <row r="255" spans="1:8" s="156" customFormat="1" ht="15">
      <c r="A255" s="95" t="s">
        <v>245</v>
      </c>
      <c r="B255" s="161">
        <f>SUM(B256,B266,)</f>
        <v>0</v>
      </c>
      <c r="C255" s="161">
        <f>SUM(C256,C266,)</f>
        <v>45</v>
      </c>
      <c r="D255" s="236">
        <f t="shared" si="6"/>
      </c>
      <c r="E255" s="95"/>
      <c r="F255" s="237">
        <v>203</v>
      </c>
      <c r="G255" s="38">
        <f t="shared" si="7"/>
        <v>45</v>
      </c>
      <c r="H255" s="237" t="s">
        <v>245</v>
      </c>
    </row>
    <row r="256" spans="1:8" s="156" customFormat="1" ht="15">
      <c r="A256" s="229" t="s">
        <v>246</v>
      </c>
      <c r="B256" s="161">
        <f>SUM(B257:B265)</f>
        <v>0</v>
      </c>
      <c r="C256" s="161">
        <f>SUM(C257:C265)</f>
        <v>45</v>
      </c>
      <c r="D256" s="236">
        <f t="shared" si="6"/>
      </c>
      <c r="E256" s="95"/>
      <c r="F256" s="237">
        <v>20306</v>
      </c>
      <c r="G256" s="38">
        <f t="shared" si="7"/>
        <v>45</v>
      </c>
      <c r="H256" s="237" t="s">
        <v>246</v>
      </c>
    </row>
    <row r="257" spans="1:8" s="156" customFormat="1" ht="15">
      <c r="A257" s="229" t="s">
        <v>247</v>
      </c>
      <c r="B257" s="161">
        <f>VLOOKUP(F257,'[1]表二（旧）'!$F$5:$G$1311,2,FALSE)</f>
        <v>0</v>
      </c>
      <c r="C257" s="161"/>
      <c r="D257" s="236">
        <f t="shared" si="6"/>
      </c>
      <c r="E257" s="95"/>
      <c r="F257" s="237">
        <v>2030601</v>
      </c>
      <c r="G257" s="38">
        <f t="shared" si="7"/>
        <v>0</v>
      </c>
      <c r="H257" s="237" t="s">
        <v>247</v>
      </c>
    </row>
    <row r="258" spans="1:8" s="156" customFormat="1" ht="15">
      <c r="A258" s="228" t="s">
        <v>248</v>
      </c>
      <c r="B258" s="161">
        <f>VLOOKUP(F258,'[1]表二（旧）'!$F$5:$G$1311,2,FALSE)</f>
        <v>0</v>
      </c>
      <c r="C258" s="161"/>
      <c r="D258" s="236">
        <f t="shared" si="6"/>
      </c>
      <c r="E258" s="95"/>
      <c r="F258" s="237">
        <v>2030602</v>
      </c>
      <c r="G258" s="38">
        <f t="shared" si="7"/>
        <v>0</v>
      </c>
      <c r="H258" s="237" t="s">
        <v>248</v>
      </c>
    </row>
    <row r="259" spans="1:8" s="156" customFormat="1" ht="15">
      <c r="A259" s="228" t="s">
        <v>249</v>
      </c>
      <c r="B259" s="161">
        <f>VLOOKUP(F259,'[1]表二（旧）'!$F$5:$G$1311,2,FALSE)</f>
        <v>0</v>
      </c>
      <c r="C259" s="161"/>
      <c r="D259" s="236">
        <f t="shared" si="6"/>
      </c>
      <c r="E259" s="95"/>
      <c r="F259" s="237">
        <v>2030603</v>
      </c>
      <c r="G259" s="38">
        <f t="shared" si="7"/>
        <v>0</v>
      </c>
      <c r="H259" s="237" t="s">
        <v>249</v>
      </c>
    </row>
    <row r="260" spans="1:8" s="156" customFormat="1" ht="15">
      <c r="A260" s="228" t="s">
        <v>250</v>
      </c>
      <c r="B260" s="161">
        <f>VLOOKUP(F260,'[1]表二（旧）'!$F$5:$G$1311,2,FALSE)</f>
        <v>0</v>
      </c>
      <c r="C260" s="161"/>
      <c r="D260" s="236">
        <f t="shared" si="6"/>
      </c>
      <c r="E260" s="95"/>
      <c r="F260" s="237">
        <v>2030604</v>
      </c>
      <c r="G260" s="38">
        <f t="shared" si="7"/>
        <v>0</v>
      </c>
      <c r="H260" s="237" t="s">
        <v>250</v>
      </c>
    </row>
    <row r="261" spans="1:8" s="156" customFormat="1" ht="15">
      <c r="A261" s="229" t="s">
        <v>251</v>
      </c>
      <c r="B261" s="161">
        <f>VLOOKUP(F261,'[1]表二（旧）'!$F$5:$G$1311,2,FALSE)</f>
        <v>0</v>
      </c>
      <c r="C261" s="161"/>
      <c r="D261" s="236">
        <f aca="true" t="shared" si="8" ref="D261:D324">IF(B261=0,"",ROUND(C261/B261*100,1))</f>
      </c>
      <c r="E261" s="95"/>
      <c r="F261" s="237">
        <v>2030605</v>
      </c>
      <c r="G261" s="38">
        <f aca="true" t="shared" si="9" ref="G261:G324">SUM(C261)</f>
        <v>0</v>
      </c>
      <c r="H261" s="237" t="s">
        <v>251</v>
      </c>
    </row>
    <row r="262" spans="1:8" s="156" customFormat="1" ht="15">
      <c r="A262" s="229" t="s">
        <v>252</v>
      </c>
      <c r="B262" s="161">
        <f>VLOOKUP(F262,'[1]表二（旧）'!$F$5:$G$1311,2,FALSE)</f>
        <v>0</v>
      </c>
      <c r="C262" s="161"/>
      <c r="D262" s="236">
        <f t="shared" si="8"/>
      </c>
      <c r="E262" s="95"/>
      <c r="F262" s="237">
        <v>2030606</v>
      </c>
      <c r="G262" s="38">
        <f t="shared" si="9"/>
        <v>0</v>
      </c>
      <c r="H262" s="237" t="s">
        <v>252</v>
      </c>
    </row>
    <row r="263" spans="1:8" s="156" customFormat="1" ht="15">
      <c r="A263" s="229" t="s">
        <v>253</v>
      </c>
      <c r="B263" s="161">
        <f>VLOOKUP(F263,'[1]表二（旧）'!$F$5:$G$1311,2,FALSE)</f>
        <v>0</v>
      </c>
      <c r="C263" s="161">
        <v>45</v>
      </c>
      <c r="D263" s="236">
        <f t="shared" si="8"/>
      </c>
      <c r="E263" s="95"/>
      <c r="F263" s="237">
        <v>2030607</v>
      </c>
      <c r="G263" s="38">
        <f t="shared" si="9"/>
        <v>45</v>
      </c>
      <c r="H263" s="237" t="s">
        <v>253</v>
      </c>
    </row>
    <row r="264" spans="1:8" s="156" customFormat="1" ht="15">
      <c r="A264" s="229" t="s">
        <v>254</v>
      </c>
      <c r="B264" s="161">
        <f>VLOOKUP(F264,'[1]表二（旧）'!$F$5:$G$1311,2,FALSE)</f>
        <v>0</v>
      </c>
      <c r="C264" s="161"/>
      <c r="D264" s="236">
        <f t="shared" si="8"/>
      </c>
      <c r="E264" s="95"/>
      <c r="F264" s="237">
        <v>2030608</v>
      </c>
      <c r="G264" s="38">
        <f t="shared" si="9"/>
        <v>0</v>
      </c>
      <c r="H264" s="237" t="s">
        <v>254</v>
      </c>
    </row>
    <row r="265" spans="1:8" s="156" customFormat="1" ht="15">
      <c r="A265" s="229" t="s">
        <v>255</v>
      </c>
      <c r="B265" s="161">
        <f>VLOOKUP(F265,'[1]表二（旧）'!$F$5:$G$1311,2,FALSE)</f>
        <v>0</v>
      </c>
      <c r="C265" s="161"/>
      <c r="D265" s="236">
        <f t="shared" si="8"/>
      </c>
      <c r="E265" s="95"/>
      <c r="F265" s="237">
        <v>2030699</v>
      </c>
      <c r="G265" s="38">
        <f t="shared" si="9"/>
        <v>0</v>
      </c>
      <c r="H265" s="237" t="s">
        <v>255</v>
      </c>
    </row>
    <row r="266" spans="1:8" s="156" customFormat="1" ht="15">
      <c r="A266" s="229" t="s">
        <v>256</v>
      </c>
      <c r="B266" s="161">
        <f>VLOOKUP(F266,'[1]表二（旧）'!$F$5:$G$1311,2,FALSE)</f>
        <v>0</v>
      </c>
      <c r="C266" s="161"/>
      <c r="D266" s="236">
        <f t="shared" si="8"/>
      </c>
      <c r="E266" s="95"/>
      <c r="F266" s="237">
        <v>20399</v>
      </c>
      <c r="G266" s="38">
        <f t="shared" si="9"/>
        <v>0</v>
      </c>
      <c r="H266" s="237" t="s">
        <v>256</v>
      </c>
    </row>
    <row r="267" spans="1:8" s="156" customFormat="1" ht="15">
      <c r="A267" s="95" t="s">
        <v>257</v>
      </c>
      <c r="B267" s="161">
        <f>SUM(B268,B271,B280,B287,B295,B304,B320,B329,B339,B347,B353,)</f>
        <v>19330</v>
      </c>
      <c r="C267" s="161">
        <f>SUM(C268,C271,C280,C287,C295,C304,C320,C329,C339,C347,C353,)</f>
        <v>13476</v>
      </c>
      <c r="D267" s="236">
        <f t="shared" si="8"/>
        <v>69.7</v>
      </c>
      <c r="E267" s="95"/>
      <c r="F267" s="237">
        <v>204</v>
      </c>
      <c r="G267" s="38">
        <f t="shared" si="9"/>
        <v>13476</v>
      </c>
      <c r="H267" s="237" t="s">
        <v>257</v>
      </c>
    </row>
    <row r="268" spans="1:8" s="156" customFormat="1" ht="15">
      <c r="A268" s="228" t="s">
        <v>258</v>
      </c>
      <c r="B268" s="161">
        <f>SUM(B269:B270)</f>
        <v>0</v>
      </c>
      <c r="C268" s="161">
        <f>SUM(C269:C270)</f>
        <v>0</v>
      </c>
      <c r="D268" s="236">
        <f t="shared" si="8"/>
      </c>
      <c r="E268" s="95"/>
      <c r="F268" s="237">
        <v>20401</v>
      </c>
      <c r="G268" s="38">
        <f t="shared" si="9"/>
        <v>0</v>
      </c>
      <c r="H268" s="237" t="s">
        <v>258</v>
      </c>
    </row>
    <row r="269" spans="1:8" s="156" customFormat="1" ht="15">
      <c r="A269" s="228" t="s">
        <v>259</v>
      </c>
      <c r="B269" s="161">
        <f>VLOOKUP(F269,'[1]表二（旧）'!$F$5:$G$1311,2,FALSE)</f>
        <v>0</v>
      </c>
      <c r="C269" s="161"/>
      <c r="D269" s="236">
        <f t="shared" si="8"/>
      </c>
      <c r="E269" s="95"/>
      <c r="F269" s="237">
        <v>2040101</v>
      </c>
      <c r="G269" s="38">
        <f t="shared" si="9"/>
        <v>0</v>
      </c>
      <c r="H269" s="237" t="s">
        <v>259</v>
      </c>
    </row>
    <row r="270" spans="1:8" s="156" customFormat="1" ht="15">
      <c r="A270" s="229" t="s">
        <v>260</v>
      </c>
      <c r="B270" s="161">
        <f>VLOOKUP(F270,'[1]表二（旧）'!$F$5:$G$1311,2,FALSE)</f>
        <v>0</v>
      </c>
      <c r="C270" s="161"/>
      <c r="D270" s="236">
        <f t="shared" si="8"/>
      </c>
      <c r="E270" s="95"/>
      <c r="F270" s="237">
        <v>2040199</v>
      </c>
      <c r="G270" s="38">
        <f t="shared" si="9"/>
        <v>0</v>
      </c>
      <c r="H270" s="237" t="s">
        <v>260</v>
      </c>
    </row>
    <row r="271" spans="1:8" s="156" customFormat="1" ht="15">
      <c r="A271" s="229" t="s">
        <v>261</v>
      </c>
      <c r="B271" s="161">
        <f>SUM(B272:B279)</f>
        <v>13697</v>
      </c>
      <c r="C271" s="161">
        <f>SUM(C272:C279)</f>
        <v>9142</v>
      </c>
      <c r="D271" s="236">
        <f t="shared" si="8"/>
        <v>66.7</v>
      </c>
      <c r="E271" s="95"/>
      <c r="F271" s="237">
        <v>20402</v>
      </c>
      <c r="G271" s="38">
        <f t="shared" si="9"/>
        <v>9142</v>
      </c>
      <c r="H271" s="237" t="s">
        <v>261</v>
      </c>
    </row>
    <row r="272" spans="1:8" s="156" customFormat="1" ht="15">
      <c r="A272" s="229" t="s">
        <v>101</v>
      </c>
      <c r="B272" s="161">
        <f>VLOOKUP(F272,'[1]表二（旧）'!$F$5:$G$1311,2,FALSE)</f>
        <v>8120</v>
      </c>
      <c r="C272" s="161">
        <v>7392</v>
      </c>
      <c r="D272" s="236">
        <f t="shared" si="8"/>
        <v>91</v>
      </c>
      <c r="E272" s="95"/>
      <c r="F272" s="237">
        <v>2040201</v>
      </c>
      <c r="G272" s="38">
        <f t="shared" si="9"/>
        <v>7392</v>
      </c>
      <c r="H272" s="237" t="s">
        <v>101</v>
      </c>
    </row>
    <row r="273" spans="1:8" s="156" customFormat="1" ht="15">
      <c r="A273" s="229" t="s">
        <v>102</v>
      </c>
      <c r="B273" s="161">
        <f>VLOOKUP(F273,'[1]表二（旧）'!$F$5:$G$1311,2,FALSE)</f>
        <v>0</v>
      </c>
      <c r="C273" s="161"/>
      <c r="D273" s="236">
        <f t="shared" si="8"/>
      </c>
      <c r="E273" s="95"/>
      <c r="F273" s="237">
        <v>2040202</v>
      </c>
      <c r="G273" s="38">
        <f t="shared" si="9"/>
        <v>0</v>
      </c>
      <c r="H273" s="237" t="s">
        <v>102</v>
      </c>
    </row>
    <row r="274" spans="1:8" s="156" customFormat="1" ht="15">
      <c r="A274" s="229" t="s">
        <v>103</v>
      </c>
      <c r="B274" s="161">
        <f>VLOOKUP(F274,'[1]表二（旧）'!$F$5:$G$1311,2,FALSE)</f>
        <v>0</v>
      </c>
      <c r="C274" s="161"/>
      <c r="D274" s="236">
        <f t="shared" si="8"/>
      </c>
      <c r="E274" s="95"/>
      <c r="F274" s="237">
        <v>2040203</v>
      </c>
      <c r="G274" s="38">
        <f t="shared" si="9"/>
        <v>0</v>
      </c>
      <c r="H274" s="237" t="s">
        <v>103</v>
      </c>
    </row>
    <row r="275" spans="1:8" s="156" customFormat="1" ht="15">
      <c r="A275" s="229" t="s">
        <v>143</v>
      </c>
      <c r="B275" s="161">
        <f>VLOOKUP(F275,'[1]表二（旧）'!$F$5:$G$1311,2,FALSE)</f>
        <v>0</v>
      </c>
      <c r="C275" s="161"/>
      <c r="D275" s="236">
        <f t="shared" si="8"/>
      </c>
      <c r="E275" s="95"/>
      <c r="F275" s="237">
        <v>2040219</v>
      </c>
      <c r="G275" s="38">
        <f t="shared" si="9"/>
        <v>0</v>
      </c>
      <c r="H275" s="237" t="s">
        <v>143</v>
      </c>
    </row>
    <row r="276" spans="1:8" s="156" customFormat="1" ht="15">
      <c r="A276" s="229" t="s">
        <v>262</v>
      </c>
      <c r="B276" s="161">
        <f>VLOOKUP(2040204,'[1]表二（旧）'!$F$5:$G$1311,2,FALSE)+VLOOKUP(2040205,'[1]表二（旧）'!$F$5:$G$1311,2,FALSE)+VLOOKUP(2040206,'[1]表二（旧）'!$F$5:$G$1311,2,FALSE)+VLOOKUP(2040207,'[1]表二（旧）'!$F$5:$G$1311,2,FALSE)+VLOOKUP(2040208,'[1]表二（旧）'!$F$5:$G$1311,2,FALSE)+VLOOKUP(2040209,'[1]表二（旧）'!$F$5:$G$1311,2,FALSE)+VLOOKUP(2040210,'[1]表二（旧）'!$F$5:$G$1311,2,FALSE)+VLOOKUP(2040211,'[1]表二（旧）'!$F$5:$G$1311,2,FALSE)+VLOOKUP(2040212,'[1]表二（旧）'!$F$5:$G$1311,2,FALSE)+VLOOKUP(2040213,'[1]表二（旧）'!$F$5:$G$1311,2,FALSE)+VLOOKUP(2040214,'[1]表二（旧）'!$F$5:$G$1311,2,FALSE)+VLOOKUP(2040215,'[1]表二（旧）'!$F$5:$G$1311,2,FALSE)+VLOOKUP(2040216,'[1]表二（旧）'!$F$5:$G$1311,2,FALSE)+VLOOKUP(2040217,'[1]表二（旧）'!$F$5:$G$1311,2,FALSE)+VLOOKUP(2040218,'[1]表二（旧）'!$F$5:$G$1311,2,FALSE)</f>
        <v>5407</v>
      </c>
      <c r="C276" s="161">
        <v>1750</v>
      </c>
      <c r="D276" s="236">
        <f t="shared" si="8"/>
        <v>32.4</v>
      </c>
      <c r="E276" s="95"/>
      <c r="F276" s="237">
        <v>2040220</v>
      </c>
      <c r="G276" s="38">
        <f t="shared" si="9"/>
        <v>1750</v>
      </c>
      <c r="H276" s="237" t="s">
        <v>262</v>
      </c>
    </row>
    <row r="277" spans="1:8" s="156" customFormat="1" ht="15">
      <c r="A277" s="229" t="s">
        <v>263</v>
      </c>
      <c r="B277" s="161"/>
      <c r="C277" s="161"/>
      <c r="D277" s="236">
        <f t="shared" si="8"/>
      </c>
      <c r="E277" s="95"/>
      <c r="F277" s="237">
        <v>2040221</v>
      </c>
      <c r="G277" s="38">
        <f t="shared" si="9"/>
        <v>0</v>
      </c>
      <c r="H277" s="237" t="s">
        <v>263</v>
      </c>
    </row>
    <row r="278" spans="1:8" s="156" customFormat="1" ht="15">
      <c r="A278" s="229" t="s">
        <v>110</v>
      </c>
      <c r="B278" s="161">
        <f>VLOOKUP(F278,'[1]表二（旧）'!$F$5:$G$1311,2,FALSE)</f>
        <v>90</v>
      </c>
      <c r="C278" s="161"/>
      <c r="D278" s="236">
        <f t="shared" si="8"/>
        <v>0</v>
      </c>
      <c r="E278" s="95"/>
      <c r="F278" s="237">
        <v>2040250</v>
      </c>
      <c r="G278" s="38">
        <f t="shared" si="9"/>
        <v>0</v>
      </c>
      <c r="H278" s="237" t="s">
        <v>110</v>
      </c>
    </row>
    <row r="279" spans="1:8" s="156" customFormat="1" ht="15">
      <c r="A279" s="229" t="s">
        <v>264</v>
      </c>
      <c r="B279" s="161">
        <f>VLOOKUP(F279,'[1]表二（旧）'!$F$5:$G$1311,2,FALSE)</f>
        <v>80</v>
      </c>
      <c r="C279" s="161"/>
      <c r="D279" s="236">
        <f t="shared" si="8"/>
        <v>0</v>
      </c>
      <c r="E279" s="95"/>
      <c r="F279" s="237">
        <v>2040299</v>
      </c>
      <c r="G279" s="38">
        <f t="shared" si="9"/>
        <v>0</v>
      </c>
      <c r="H279" s="237" t="s">
        <v>264</v>
      </c>
    </row>
    <row r="280" spans="1:8" s="156" customFormat="1" ht="15">
      <c r="A280" s="228" t="s">
        <v>265</v>
      </c>
      <c r="B280" s="161">
        <f>SUM(B281:B286)</f>
        <v>0</v>
      </c>
      <c r="C280" s="161">
        <f>SUM(C281:C286)</f>
        <v>0</v>
      </c>
      <c r="D280" s="236">
        <f t="shared" si="8"/>
      </c>
      <c r="E280" s="95"/>
      <c r="F280" s="237">
        <v>20403</v>
      </c>
      <c r="G280" s="38">
        <f t="shared" si="9"/>
        <v>0</v>
      </c>
      <c r="H280" s="237" t="s">
        <v>265</v>
      </c>
    </row>
    <row r="281" spans="1:8" s="156" customFormat="1" ht="15">
      <c r="A281" s="228" t="s">
        <v>101</v>
      </c>
      <c r="B281" s="161">
        <f>VLOOKUP(F281,'[1]表二（旧）'!$F$5:$G$1311,2,FALSE)</f>
        <v>0</v>
      </c>
      <c r="C281" s="161"/>
      <c r="D281" s="236">
        <f t="shared" si="8"/>
      </c>
      <c r="E281" s="95"/>
      <c r="F281" s="237">
        <v>2040301</v>
      </c>
      <c r="G281" s="38">
        <f t="shared" si="9"/>
        <v>0</v>
      </c>
      <c r="H281" s="237" t="s">
        <v>101</v>
      </c>
    </row>
    <row r="282" spans="1:8" s="156" customFormat="1" ht="15">
      <c r="A282" s="228" t="s">
        <v>102</v>
      </c>
      <c r="B282" s="161">
        <f>VLOOKUP(F282,'[1]表二（旧）'!$F$5:$G$1311,2,FALSE)</f>
        <v>0</v>
      </c>
      <c r="C282" s="161"/>
      <c r="D282" s="236">
        <f t="shared" si="8"/>
      </c>
      <c r="E282" s="95"/>
      <c r="F282" s="237">
        <v>2040302</v>
      </c>
      <c r="G282" s="38">
        <f t="shared" si="9"/>
        <v>0</v>
      </c>
      <c r="H282" s="237" t="s">
        <v>102</v>
      </c>
    </row>
    <row r="283" spans="1:8" s="156" customFormat="1" ht="15">
      <c r="A283" s="229" t="s">
        <v>103</v>
      </c>
      <c r="B283" s="161">
        <f>VLOOKUP(F283,'[1]表二（旧）'!$F$5:$G$1311,2,FALSE)</f>
        <v>0</v>
      </c>
      <c r="C283" s="161"/>
      <c r="D283" s="236">
        <f t="shared" si="8"/>
      </c>
      <c r="E283" s="95"/>
      <c r="F283" s="237">
        <v>2040303</v>
      </c>
      <c r="G283" s="38">
        <f t="shared" si="9"/>
        <v>0</v>
      </c>
      <c r="H283" s="237" t="s">
        <v>103</v>
      </c>
    </row>
    <row r="284" spans="1:8" s="156" customFormat="1" ht="15">
      <c r="A284" s="229" t="s">
        <v>266</v>
      </c>
      <c r="B284" s="161">
        <f>VLOOKUP(F284,'[1]表二（旧）'!$F$5:$G$1311,2,FALSE)</f>
        <v>0</v>
      </c>
      <c r="C284" s="161"/>
      <c r="D284" s="236">
        <f t="shared" si="8"/>
      </c>
      <c r="E284" s="95"/>
      <c r="F284" s="237">
        <v>2040304</v>
      </c>
      <c r="G284" s="38">
        <f t="shared" si="9"/>
        <v>0</v>
      </c>
      <c r="H284" s="237" t="s">
        <v>266</v>
      </c>
    </row>
    <row r="285" spans="1:8" s="156" customFormat="1" ht="15">
      <c r="A285" s="229" t="s">
        <v>110</v>
      </c>
      <c r="B285" s="161">
        <f>VLOOKUP(F285,'[1]表二（旧）'!$F$5:$G$1311,2,FALSE)</f>
        <v>0</v>
      </c>
      <c r="C285" s="161"/>
      <c r="D285" s="236">
        <f t="shared" si="8"/>
      </c>
      <c r="E285" s="95"/>
      <c r="F285" s="237">
        <v>2040350</v>
      </c>
      <c r="G285" s="38">
        <f t="shared" si="9"/>
        <v>0</v>
      </c>
      <c r="H285" s="237" t="s">
        <v>110</v>
      </c>
    </row>
    <row r="286" spans="1:8" s="156" customFormat="1" ht="15">
      <c r="A286" s="95" t="s">
        <v>267</v>
      </c>
      <c r="B286" s="161">
        <f>VLOOKUP(F286,'[1]表二（旧）'!$F$5:$G$1311,2,FALSE)</f>
        <v>0</v>
      </c>
      <c r="C286" s="161"/>
      <c r="D286" s="236">
        <f t="shared" si="8"/>
      </c>
      <c r="E286" s="95"/>
      <c r="F286" s="237">
        <v>2040399</v>
      </c>
      <c r="G286" s="38">
        <f t="shared" si="9"/>
        <v>0</v>
      </c>
      <c r="H286" s="237" t="s">
        <v>267</v>
      </c>
    </row>
    <row r="287" spans="1:8" s="156" customFormat="1" ht="15">
      <c r="A287" s="230" t="s">
        <v>268</v>
      </c>
      <c r="B287" s="161">
        <f>SUM(B288:B294)</f>
        <v>971</v>
      </c>
      <c r="C287" s="161">
        <f>SUM(C288:C294)</f>
        <v>1094</v>
      </c>
      <c r="D287" s="236">
        <f t="shared" si="8"/>
        <v>112.7</v>
      </c>
      <c r="E287" s="95"/>
      <c r="F287" s="237">
        <v>20404</v>
      </c>
      <c r="G287" s="38">
        <f t="shared" si="9"/>
        <v>1094</v>
      </c>
      <c r="H287" s="237" t="s">
        <v>268</v>
      </c>
    </row>
    <row r="288" spans="1:8" s="156" customFormat="1" ht="15">
      <c r="A288" s="228" t="s">
        <v>101</v>
      </c>
      <c r="B288" s="161">
        <f>VLOOKUP(F288,'[1]表二（旧）'!$F$5:$G$1311,2,FALSE)</f>
        <v>971</v>
      </c>
      <c r="C288" s="161">
        <v>1094</v>
      </c>
      <c r="D288" s="236">
        <f t="shared" si="8"/>
        <v>112.7</v>
      </c>
      <c r="E288" s="95"/>
      <c r="F288" s="237">
        <v>2040401</v>
      </c>
      <c r="G288" s="38">
        <f t="shared" si="9"/>
        <v>1094</v>
      </c>
      <c r="H288" s="237" t="s">
        <v>101</v>
      </c>
    </row>
    <row r="289" spans="1:8" s="156" customFormat="1" ht="15">
      <c r="A289" s="228" t="s">
        <v>102</v>
      </c>
      <c r="B289" s="161">
        <f>VLOOKUP(F289,'[1]表二（旧）'!$F$5:$G$1311,2,FALSE)</f>
        <v>0</v>
      </c>
      <c r="C289" s="161"/>
      <c r="D289" s="236">
        <f t="shared" si="8"/>
      </c>
      <c r="E289" s="95"/>
      <c r="F289" s="237">
        <v>2040402</v>
      </c>
      <c r="G289" s="38">
        <f t="shared" si="9"/>
        <v>0</v>
      </c>
      <c r="H289" s="237" t="s">
        <v>102</v>
      </c>
    </row>
    <row r="290" spans="1:8" s="156" customFormat="1" ht="15">
      <c r="A290" s="229" t="s">
        <v>103</v>
      </c>
      <c r="B290" s="161">
        <f>VLOOKUP(F290,'[1]表二（旧）'!$F$5:$G$1311,2,FALSE)</f>
        <v>0</v>
      </c>
      <c r="C290" s="161"/>
      <c r="D290" s="236">
        <f t="shared" si="8"/>
      </c>
      <c r="E290" s="95"/>
      <c r="F290" s="237">
        <v>2040403</v>
      </c>
      <c r="G290" s="38">
        <f t="shared" si="9"/>
        <v>0</v>
      </c>
      <c r="H290" s="237" t="s">
        <v>103</v>
      </c>
    </row>
    <row r="291" spans="1:8" s="156" customFormat="1" ht="15">
      <c r="A291" s="229" t="s">
        <v>269</v>
      </c>
      <c r="B291" s="161">
        <f>VLOOKUP(F291,'[1]表二（旧）'!$F$5:$G$1311,2,FALSE)</f>
        <v>0</v>
      </c>
      <c r="C291" s="161"/>
      <c r="D291" s="236">
        <f t="shared" si="8"/>
      </c>
      <c r="E291" s="95"/>
      <c r="F291" s="237">
        <v>2040409</v>
      </c>
      <c r="G291" s="38">
        <f t="shared" si="9"/>
        <v>0</v>
      </c>
      <c r="H291" s="237" t="s">
        <v>269</v>
      </c>
    </row>
    <row r="292" spans="1:8" s="156" customFormat="1" ht="15">
      <c r="A292" s="229" t="s">
        <v>270</v>
      </c>
      <c r="B292" s="161">
        <f>VLOOKUP(2040404,'[1]表二（旧）'!$F$5:$G$1311,2,FALSE)+VLOOKUP(2040405,'[1]表二（旧）'!$F$5:$G$1311,2,FALSE)+VLOOKUP(2040406,'[1]表二（旧）'!$F$5:$G$1311,2,FALSE)+VLOOKUP(2040407,'[1]表二（旧）'!$F$5:$G$1311,2,FALSE)+VLOOKUP(2040408,'[1]表二（旧）'!$F$5:$G$1311,2,FALSE)</f>
        <v>0</v>
      </c>
      <c r="C292" s="161"/>
      <c r="D292" s="236">
        <f t="shared" si="8"/>
      </c>
      <c r="E292" s="95"/>
      <c r="F292" s="237">
        <v>2040410</v>
      </c>
      <c r="G292" s="38">
        <f t="shared" si="9"/>
        <v>0</v>
      </c>
      <c r="H292" s="229" t="s">
        <v>270</v>
      </c>
    </row>
    <row r="293" spans="1:8" s="156" customFormat="1" ht="15">
      <c r="A293" s="229" t="s">
        <v>110</v>
      </c>
      <c r="B293" s="161">
        <f>VLOOKUP(F293,'[1]表二（旧）'!$F$5:$G$1311,2,FALSE)</f>
        <v>0</v>
      </c>
      <c r="C293" s="161"/>
      <c r="D293" s="236">
        <f t="shared" si="8"/>
      </c>
      <c r="E293" s="95"/>
      <c r="F293" s="237">
        <v>2040450</v>
      </c>
      <c r="G293" s="38">
        <f t="shared" si="9"/>
        <v>0</v>
      </c>
      <c r="H293" s="237" t="s">
        <v>110</v>
      </c>
    </row>
    <row r="294" spans="1:8" s="156" customFormat="1" ht="15">
      <c r="A294" s="229" t="s">
        <v>271</v>
      </c>
      <c r="B294" s="161">
        <f>VLOOKUP(F294,'[1]表二（旧）'!$F$5:$G$1311,2,FALSE)</f>
        <v>0</v>
      </c>
      <c r="C294" s="161"/>
      <c r="D294" s="236">
        <f t="shared" si="8"/>
      </c>
      <c r="E294" s="95"/>
      <c r="F294" s="237">
        <v>2040499</v>
      </c>
      <c r="G294" s="38">
        <f t="shared" si="9"/>
        <v>0</v>
      </c>
      <c r="H294" s="237" t="s">
        <v>271</v>
      </c>
    </row>
    <row r="295" spans="1:8" s="156" customFormat="1" ht="15">
      <c r="A295" s="95" t="s">
        <v>272</v>
      </c>
      <c r="B295" s="161">
        <f>SUM(B296:B303)</f>
        <v>3182</v>
      </c>
      <c r="C295" s="161">
        <f>SUM(C296:C303)</f>
        <v>2128</v>
      </c>
      <c r="D295" s="236">
        <f t="shared" si="8"/>
        <v>66.9</v>
      </c>
      <c r="E295" s="95"/>
      <c r="F295" s="237">
        <v>20405</v>
      </c>
      <c r="G295" s="38">
        <f t="shared" si="9"/>
        <v>2128</v>
      </c>
      <c r="H295" s="237" t="s">
        <v>272</v>
      </c>
    </row>
    <row r="296" spans="1:8" s="156" customFormat="1" ht="15">
      <c r="A296" s="228" t="s">
        <v>101</v>
      </c>
      <c r="B296" s="161">
        <f>VLOOKUP(F296,'[1]表二（旧）'!$F$5:$G$1311,2,FALSE)</f>
        <v>3082</v>
      </c>
      <c r="C296" s="161">
        <v>2128</v>
      </c>
      <c r="D296" s="236">
        <f t="shared" si="8"/>
        <v>69</v>
      </c>
      <c r="E296" s="95"/>
      <c r="F296" s="237">
        <v>2040501</v>
      </c>
      <c r="G296" s="38">
        <f t="shared" si="9"/>
        <v>2128</v>
      </c>
      <c r="H296" s="237" t="s">
        <v>101</v>
      </c>
    </row>
    <row r="297" spans="1:8" s="156" customFormat="1" ht="15">
      <c r="A297" s="228" t="s">
        <v>102</v>
      </c>
      <c r="B297" s="161">
        <f>VLOOKUP(F297,'[1]表二（旧）'!$F$5:$G$1311,2,FALSE)</f>
        <v>0</v>
      </c>
      <c r="C297" s="161"/>
      <c r="D297" s="236">
        <f t="shared" si="8"/>
      </c>
      <c r="E297" s="95"/>
      <c r="F297" s="237">
        <v>2040502</v>
      </c>
      <c r="G297" s="38">
        <f t="shared" si="9"/>
        <v>0</v>
      </c>
      <c r="H297" s="237" t="s">
        <v>102</v>
      </c>
    </row>
    <row r="298" spans="1:8" s="156" customFormat="1" ht="15">
      <c r="A298" s="228" t="s">
        <v>103</v>
      </c>
      <c r="B298" s="161">
        <f>VLOOKUP(F298,'[1]表二（旧）'!$F$5:$G$1311,2,FALSE)</f>
        <v>0</v>
      </c>
      <c r="C298" s="161"/>
      <c r="D298" s="236">
        <f t="shared" si="8"/>
      </c>
      <c r="E298" s="95"/>
      <c r="F298" s="237">
        <v>2040503</v>
      </c>
      <c r="G298" s="38">
        <f t="shared" si="9"/>
        <v>0</v>
      </c>
      <c r="H298" s="237" t="s">
        <v>103</v>
      </c>
    </row>
    <row r="299" spans="1:8" s="156" customFormat="1" ht="15">
      <c r="A299" s="229" t="s">
        <v>273</v>
      </c>
      <c r="B299" s="161">
        <f>VLOOKUP(F299,'[1]表二（旧）'!$F$5:$G$1311,2,FALSE)</f>
        <v>0</v>
      </c>
      <c r="C299" s="161"/>
      <c r="D299" s="236">
        <f t="shared" si="8"/>
      </c>
      <c r="E299" s="95"/>
      <c r="F299" s="237">
        <v>2040504</v>
      </c>
      <c r="G299" s="38">
        <f t="shared" si="9"/>
        <v>0</v>
      </c>
      <c r="H299" s="237" t="s">
        <v>273</v>
      </c>
    </row>
    <row r="300" spans="1:8" s="156" customFormat="1" ht="15">
      <c r="A300" s="229" t="s">
        <v>274</v>
      </c>
      <c r="B300" s="161">
        <f>VLOOKUP(F300,'[1]表二（旧）'!$F$5:$G$1311,2,FALSE)</f>
        <v>0</v>
      </c>
      <c r="C300" s="161"/>
      <c r="D300" s="236">
        <f t="shared" si="8"/>
      </c>
      <c r="E300" s="95"/>
      <c r="F300" s="237">
        <v>2040505</v>
      </c>
      <c r="G300" s="38">
        <f t="shared" si="9"/>
        <v>0</v>
      </c>
      <c r="H300" s="237" t="s">
        <v>274</v>
      </c>
    </row>
    <row r="301" spans="1:8" s="156" customFormat="1" ht="15">
      <c r="A301" s="229" t="s">
        <v>275</v>
      </c>
      <c r="B301" s="161">
        <f>VLOOKUP(F301,'[1]表二（旧）'!$F$5:$G$1311,2,FALSE)</f>
        <v>0</v>
      </c>
      <c r="C301" s="161"/>
      <c r="D301" s="236">
        <f t="shared" si="8"/>
      </c>
      <c r="E301" s="95"/>
      <c r="F301" s="237">
        <v>2040506</v>
      </c>
      <c r="G301" s="38">
        <f t="shared" si="9"/>
        <v>0</v>
      </c>
      <c r="H301" s="237" t="s">
        <v>275</v>
      </c>
    </row>
    <row r="302" spans="1:8" s="156" customFormat="1" ht="15">
      <c r="A302" s="228" t="s">
        <v>110</v>
      </c>
      <c r="B302" s="161">
        <f>VLOOKUP(F302,'[1]表二（旧）'!$F$5:$G$1311,2,FALSE)</f>
        <v>0</v>
      </c>
      <c r="C302" s="161"/>
      <c r="D302" s="236">
        <f t="shared" si="8"/>
      </c>
      <c r="E302" s="95"/>
      <c r="F302" s="237">
        <v>2040550</v>
      </c>
      <c r="G302" s="38">
        <f t="shared" si="9"/>
        <v>0</v>
      </c>
      <c r="H302" s="237" t="s">
        <v>110</v>
      </c>
    </row>
    <row r="303" spans="1:8" s="156" customFormat="1" ht="15">
      <c r="A303" s="228" t="s">
        <v>276</v>
      </c>
      <c r="B303" s="161">
        <f>VLOOKUP(F303,'[1]表二（旧）'!$F$5:$G$1311,2,FALSE)</f>
        <v>100</v>
      </c>
      <c r="C303" s="161"/>
      <c r="D303" s="236">
        <f t="shared" si="8"/>
        <v>0</v>
      </c>
      <c r="E303" s="95"/>
      <c r="F303" s="237">
        <v>2040599</v>
      </c>
      <c r="G303" s="38">
        <f t="shared" si="9"/>
        <v>0</v>
      </c>
      <c r="H303" s="237" t="s">
        <v>276</v>
      </c>
    </row>
    <row r="304" spans="1:8" s="156" customFormat="1" ht="15">
      <c r="A304" s="228" t="s">
        <v>277</v>
      </c>
      <c r="B304" s="161">
        <f>SUM(B305:B319)</f>
        <v>1480</v>
      </c>
      <c r="C304" s="161">
        <f>SUM(C305:C319)</f>
        <v>1112</v>
      </c>
      <c r="D304" s="236">
        <f t="shared" si="8"/>
        <v>75.1</v>
      </c>
      <c r="E304" s="95"/>
      <c r="F304" s="237">
        <v>20406</v>
      </c>
      <c r="G304" s="38">
        <f t="shared" si="9"/>
        <v>1112</v>
      </c>
      <c r="H304" s="237" t="s">
        <v>277</v>
      </c>
    </row>
    <row r="305" spans="1:8" s="156" customFormat="1" ht="15">
      <c r="A305" s="229" t="s">
        <v>101</v>
      </c>
      <c r="B305" s="161">
        <f>VLOOKUP(F305,'[1]表二（旧）'!$F$5:$G$1311,2,FALSE)</f>
        <v>962</v>
      </c>
      <c r="C305" s="161">
        <v>847</v>
      </c>
      <c r="D305" s="236">
        <f t="shared" si="8"/>
        <v>88</v>
      </c>
      <c r="E305" s="95"/>
      <c r="F305" s="237">
        <v>2040601</v>
      </c>
      <c r="G305" s="38">
        <f t="shared" si="9"/>
        <v>847</v>
      </c>
      <c r="H305" s="237" t="s">
        <v>101</v>
      </c>
    </row>
    <row r="306" spans="1:8" s="156" customFormat="1" ht="15">
      <c r="A306" s="229" t="s">
        <v>102</v>
      </c>
      <c r="B306" s="161">
        <f>VLOOKUP(F306,'[1]表二（旧）'!$F$5:$G$1311,2,FALSE)</f>
        <v>0</v>
      </c>
      <c r="C306" s="161"/>
      <c r="D306" s="236">
        <f t="shared" si="8"/>
      </c>
      <c r="E306" s="95"/>
      <c r="F306" s="237">
        <v>2040602</v>
      </c>
      <c r="G306" s="38">
        <f t="shared" si="9"/>
        <v>0</v>
      </c>
      <c r="H306" s="237" t="s">
        <v>102</v>
      </c>
    </row>
    <row r="307" spans="1:8" s="156" customFormat="1" ht="15">
      <c r="A307" s="229" t="s">
        <v>103</v>
      </c>
      <c r="B307" s="161">
        <f>VLOOKUP(F307,'[1]表二（旧）'!$F$5:$G$1311,2,FALSE)</f>
        <v>0</v>
      </c>
      <c r="C307" s="161"/>
      <c r="D307" s="236">
        <f t="shared" si="8"/>
      </c>
      <c r="E307" s="95"/>
      <c r="F307" s="237">
        <v>2040603</v>
      </c>
      <c r="G307" s="38">
        <f t="shared" si="9"/>
        <v>0</v>
      </c>
      <c r="H307" s="237" t="s">
        <v>103</v>
      </c>
    </row>
    <row r="308" spans="1:8" s="156" customFormat="1" ht="15">
      <c r="A308" s="95" t="s">
        <v>278</v>
      </c>
      <c r="B308" s="161">
        <f>VLOOKUP(F308,'[1]表二（旧）'!$F$5:$G$1311,2,FALSE)</f>
        <v>20</v>
      </c>
      <c r="C308" s="161"/>
      <c r="D308" s="236">
        <f t="shared" si="8"/>
        <v>0</v>
      </c>
      <c r="E308" s="95"/>
      <c r="F308" s="237">
        <v>2040604</v>
      </c>
      <c r="G308" s="38">
        <f t="shared" si="9"/>
        <v>0</v>
      </c>
      <c r="H308" s="237" t="s">
        <v>278</v>
      </c>
    </row>
    <row r="309" spans="1:8" s="156" customFormat="1" ht="15">
      <c r="A309" s="228" t="s">
        <v>279</v>
      </c>
      <c r="B309" s="161">
        <f>VLOOKUP(F309,'[1]表二（旧）'!$F$5:$G$1311,2,FALSE)</f>
        <v>5</v>
      </c>
      <c r="C309" s="161">
        <v>25</v>
      </c>
      <c r="D309" s="236">
        <f t="shared" si="8"/>
        <v>500</v>
      </c>
      <c r="E309" s="95"/>
      <c r="F309" s="237">
        <v>2040605</v>
      </c>
      <c r="G309" s="38">
        <f t="shared" si="9"/>
        <v>25</v>
      </c>
      <c r="H309" s="237" t="s">
        <v>279</v>
      </c>
    </row>
    <row r="310" spans="1:8" s="156" customFormat="1" ht="15">
      <c r="A310" s="228" t="s">
        <v>280</v>
      </c>
      <c r="B310" s="161">
        <f>VLOOKUP(F310,'[1]表二（旧）'!$F$5:$G$1311,2,FALSE)</f>
        <v>0</v>
      </c>
      <c r="C310" s="161"/>
      <c r="D310" s="236">
        <f t="shared" si="8"/>
      </c>
      <c r="E310" s="95"/>
      <c r="F310" s="237">
        <v>2040606</v>
      </c>
      <c r="G310" s="38">
        <f t="shared" si="9"/>
        <v>0</v>
      </c>
      <c r="H310" s="237" t="s">
        <v>280</v>
      </c>
    </row>
    <row r="311" spans="1:8" s="156" customFormat="1" ht="15">
      <c r="A311" s="230" t="s">
        <v>281</v>
      </c>
      <c r="B311" s="161">
        <f>VLOOKUP(F311,'[1]表二（旧）'!$F$5:$G$1311,2,FALSE)</f>
        <v>166</v>
      </c>
      <c r="C311" s="161">
        <v>24</v>
      </c>
      <c r="D311" s="236">
        <f t="shared" si="8"/>
        <v>14.5</v>
      </c>
      <c r="E311" s="95"/>
      <c r="F311" s="237">
        <v>2040607</v>
      </c>
      <c r="G311" s="38">
        <f t="shared" si="9"/>
        <v>24</v>
      </c>
      <c r="H311" s="237" t="s">
        <v>281</v>
      </c>
    </row>
    <row r="312" spans="1:8" s="156" customFormat="1" ht="15">
      <c r="A312" s="229" t="s">
        <v>282</v>
      </c>
      <c r="B312" s="161">
        <f>VLOOKUP(F312,'[1]表二（旧）'!$F$5:$G$1311,2,FALSE)</f>
        <v>0</v>
      </c>
      <c r="C312" s="161"/>
      <c r="D312" s="236">
        <f t="shared" si="8"/>
      </c>
      <c r="E312" s="95"/>
      <c r="F312" s="237">
        <v>2040608</v>
      </c>
      <c r="G312" s="38">
        <f t="shared" si="9"/>
        <v>0</v>
      </c>
      <c r="H312" s="237" t="s">
        <v>282</v>
      </c>
    </row>
    <row r="313" spans="1:8" s="156" customFormat="1" ht="15">
      <c r="A313" s="229" t="s">
        <v>283</v>
      </c>
      <c r="B313" s="161">
        <f>VLOOKUP(F313,'[1]表二（旧）'!$F$5:$G$1311,2,FALSE)</f>
        <v>0</v>
      </c>
      <c r="C313" s="161"/>
      <c r="D313" s="236">
        <f t="shared" si="8"/>
      </c>
      <c r="E313" s="95"/>
      <c r="F313" s="237">
        <v>2040609</v>
      </c>
      <c r="G313" s="38">
        <f t="shared" si="9"/>
        <v>0</v>
      </c>
      <c r="H313" s="237" t="s">
        <v>283</v>
      </c>
    </row>
    <row r="314" spans="1:8" s="156" customFormat="1" ht="15">
      <c r="A314" s="229" t="s">
        <v>284</v>
      </c>
      <c r="B314" s="161">
        <f>VLOOKUP(F314,'[1]表二（旧）'!$F$5:$G$1311,2,FALSE)</f>
        <v>206</v>
      </c>
      <c r="C314" s="161">
        <v>168</v>
      </c>
      <c r="D314" s="236">
        <f t="shared" si="8"/>
        <v>81.6</v>
      </c>
      <c r="E314" s="95"/>
      <c r="F314" s="237">
        <v>2040610</v>
      </c>
      <c r="G314" s="38">
        <f t="shared" si="9"/>
        <v>168</v>
      </c>
      <c r="H314" s="237" t="s">
        <v>284</v>
      </c>
    </row>
    <row r="315" spans="1:8" s="156" customFormat="1" ht="15">
      <c r="A315" s="229" t="s">
        <v>285</v>
      </c>
      <c r="B315" s="161">
        <f>VLOOKUP(F315,'[1]表二（旧）'!$F$5:$G$1311,2,FALSE)</f>
        <v>0</v>
      </c>
      <c r="C315" s="161"/>
      <c r="D315" s="236">
        <f t="shared" si="8"/>
      </c>
      <c r="E315" s="95"/>
      <c r="F315" s="237">
        <v>2040611</v>
      </c>
      <c r="G315" s="38">
        <f t="shared" si="9"/>
        <v>0</v>
      </c>
      <c r="H315" s="237" t="s">
        <v>285</v>
      </c>
    </row>
    <row r="316" spans="1:8" s="156" customFormat="1" ht="15">
      <c r="A316" s="229" t="s">
        <v>286</v>
      </c>
      <c r="B316" s="161">
        <f>'[1]表二（旧）'!B34</f>
        <v>0</v>
      </c>
      <c r="C316" s="161"/>
      <c r="D316" s="236">
        <f t="shared" si="8"/>
      </c>
      <c r="E316" s="95"/>
      <c r="F316" s="237">
        <v>2040612</v>
      </c>
      <c r="G316" s="38">
        <f t="shared" si="9"/>
        <v>0</v>
      </c>
      <c r="H316" s="237" t="s">
        <v>286</v>
      </c>
    </row>
    <row r="317" spans="1:8" s="156" customFormat="1" ht="15">
      <c r="A317" s="229" t="s">
        <v>143</v>
      </c>
      <c r="B317" s="161"/>
      <c r="C317" s="161"/>
      <c r="D317" s="236">
        <f t="shared" si="8"/>
      </c>
      <c r="E317" s="95"/>
      <c r="F317" s="237">
        <v>2040613</v>
      </c>
      <c r="G317" s="38">
        <f t="shared" si="9"/>
        <v>0</v>
      </c>
      <c r="H317" s="237" t="s">
        <v>143</v>
      </c>
    </row>
    <row r="318" spans="1:8" s="156" customFormat="1" ht="15">
      <c r="A318" s="229" t="s">
        <v>110</v>
      </c>
      <c r="B318" s="161">
        <f>VLOOKUP(F318,'[1]表二（旧）'!$F$5:$G$1311,2,FALSE)</f>
        <v>97</v>
      </c>
      <c r="C318" s="161">
        <v>28</v>
      </c>
      <c r="D318" s="236">
        <f t="shared" si="8"/>
        <v>28.9</v>
      </c>
      <c r="E318" s="95"/>
      <c r="F318" s="237">
        <v>2040650</v>
      </c>
      <c r="G318" s="38">
        <f t="shared" si="9"/>
        <v>28</v>
      </c>
      <c r="H318" s="237" t="s">
        <v>110</v>
      </c>
    </row>
    <row r="319" spans="1:8" s="156" customFormat="1" ht="15">
      <c r="A319" s="228" t="s">
        <v>287</v>
      </c>
      <c r="B319" s="161">
        <f>VLOOKUP(F319,'[1]表二（旧）'!$F$5:$G$1311,2,FALSE)</f>
        <v>24</v>
      </c>
      <c r="C319" s="161">
        <v>20</v>
      </c>
      <c r="D319" s="236">
        <f t="shared" si="8"/>
        <v>83.3</v>
      </c>
      <c r="E319" s="95"/>
      <c r="F319" s="237">
        <v>2040699</v>
      </c>
      <c r="G319" s="38">
        <f t="shared" si="9"/>
        <v>20</v>
      </c>
      <c r="H319" s="237" t="s">
        <v>287</v>
      </c>
    </row>
    <row r="320" spans="1:8" s="156" customFormat="1" ht="15">
      <c r="A320" s="230" t="s">
        <v>288</v>
      </c>
      <c r="B320" s="161">
        <f>SUM(B321:B328)</f>
        <v>0</v>
      </c>
      <c r="C320" s="161">
        <f>SUM(C321:C328)</f>
        <v>0</v>
      </c>
      <c r="D320" s="236">
        <f t="shared" si="8"/>
      </c>
      <c r="E320" s="95"/>
      <c r="F320" s="237">
        <v>20407</v>
      </c>
      <c r="G320" s="38">
        <f t="shared" si="9"/>
        <v>0</v>
      </c>
      <c r="H320" s="237" t="s">
        <v>288</v>
      </c>
    </row>
    <row r="321" spans="1:8" s="156" customFormat="1" ht="15">
      <c r="A321" s="228" t="s">
        <v>101</v>
      </c>
      <c r="B321" s="161">
        <f>VLOOKUP(F321,'[1]表二（旧）'!$F$5:$G$1311,2,FALSE)</f>
        <v>0</v>
      </c>
      <c r="C321" s="161"/>
      <c r="D321" s="236">
        <f t="shared" si="8"/>
      </c>
      <c r="E321" s="95"/>
      <c r="F321" s="237">
        <v>2040701</v>
      </c>
      <c r="G321" s="38">
        <f t="shared" si="9"/>
        <v>0</v>
      </c>
      <c r="H321" s="237" t="s">
        <v>101</v>
      </c>
    </row>
    <row r="322" spans="1:8" s="156" customFormat="1" ht="15">
      <c r="A322" s="229" t="s">
        <v>102</v>
      </c>
      <c r="B322" s="161">
        <f>VLOOKUP(F322,'[1]表二（旧）'!$F$5:$G$1311,2,FALSE)</f>
        <v>0</v>
      </c>
      <c r="C322" s="161"/>
      <c r="D322" s="236">
        <f t="shared" si="8"/>
      </c>
      <c r="E322" s="95"/>
      <c r="F322" s="237">
        <v>2040702</v>
      </c>
      <c r="G322" s="38">
        <f t="shared" si="9"/>
        <v>0</v>
      </c>
      <c r="H322" s="237" t="s">
        <v>102</v>
      </c>
    </row>
    <row r="323" spans="1:8" s="156" customFormat="1" ht="15">
      <c r="A323" s="229" t="s">
        <v>103</v>
      </c>
      <c r="B323" s="161">
        <f>VLOOKUP(F323,'[1]表二（旧）'!$F$5:$G$1311,2,FALSE)</f>
        <v>0</v>
      </c>
      <c r="C323" s="161"/>
      <c r="D323" s="236">
        <f t="shared" si="8"/>
      </c>
      <c r="E323" s="95"/>
      <c r="F323" s="237">
        <v>2040703</v>
      </c>
      <c r="G323" s="38">
        <f t="shared" si="9"/>
        <v>0</v>
      </c>
      <c r="H323" s="237" t="s">
        <v>103</v>
      </c>
    </row>
    <row r="324" spans="1:8" s="156" customFormat="1" ht="15">
      <c r="A324" s="229" t="s">
        <v>289</v>
      </c>
      <c r="B324" s="161">
        <f>VLOOKUP(F324,'[1]表二（旧）'!$F$5:$G$1311,2,FALSE)</f>
        <v>0</v>
      </c>
      <c r="C324" s="161"/>
      <c r="D324" s="236">
        <f t="shared" si="8"/>
      </c>
      <c r="E324" s="95"/>
      <c r="F324" s="237">
        <v>2040704</v>
      </c>
      <c r="G324" s="38">
        <f t="shared" si="9"/>
        <v>0</v>
      </c>
      <c r="H324" s="237" t="s">
        <v>289</v>
      </c>
    </row>
    <row r="325" spans="1:8" s="156" customFormat="1" ht="15">
      <c r="A325" s="95" t="s">
        <v>290</v>
      </c>
      <c r="B325" s="161">
        <f>VLOOKUP(F325,'[1]表二（旧）'!$F$5:$G$1311,2,FALSE)</f>
        <v>0</v>
      </c>
      <c r="C325" s="161"/>
      <c r="D325" s="236">
        <f aca="true" t="shared" si="10" ref="D325:D388">IF(B325=0,"",ROUND(C325/B325*100,1))</f>
      </c>
      <c r="E325" s="95"/>
      <c r="F325" s="237">
        <v>2040705</v>
      </c>
      <c r="G325" s="38">
        <f aca="true" t="shared" si="11" ref="G325:G388">SUM(C325)</f>
        <v>0</v>
      </c>
      <c r="H325" s="237" t="s">
        <v>290</v>
      </c>
    </row>
    <row r="326" spans="1:8" s="156" customFormat="1" ht="15">
      <c r="A326" s="228" t="s">
        <v>291</v>
      </c>
      <c r="B326" s="161">
        <f>VLOOKUP(F326,'[1]表二（旧）'!$F$5:$G$1311,2,FALSE)</f>
        <v>0</v>
      </c>
      <c r="C326" s="161"/>
      <c r="D326" s="236">
        <f t="shared" si="10"/>
      </c>
      <c r="E326" s="95"/>
      <c r="F326" s="237">
        <v>2040706</v>
      </c>
      <c r="G326" s="38">
        <f t="shared" si="11"/>
        <v>0</v>
      </c>
      <c r="H326" s="237" t="s">
        <v>291</v>
      </c>
    </row>
    <row r="327" spans="1:8" s="156" customFormat="1" ht="15">
      <c r="A327" s="228" t="s">
        <v>110</v>
      </c>
      <c r="B327" s="161">
        <f>VLOOKUP(F327,'[1]表二（旧）'!$F$5:$G$1311,2,FALSE)</f>
        <v>0</v>
      </c>
      <c r="C327" s="161"/>
      <c r="D327" s="236">
        <f t="shared" si="10"/>
      </c>
      <c r="E327" s="95"/>
      <c r="F327" s="237">
        <v>2040750</v>
      </c>
      <c r="G327" s="38">
        <f t="shared" si="11"/>
        <v>0</v>
      </c>
      <c r="H327" s="237" t="s">
        <v>110</v>
      </c>
    </row>
    <row r="328" spans="1:8" s="156" customFormat="1" ht="15">
      <c r="A328" s="228" t="s">
        <v>292</v>
      </c>
      <c r="B328" s="161">
        <f>VLOOKUP(F328,'[1]表二（旧）'!$F$5:$G$1311,2,FALSE)</f>
        <v>0</v>
      </c>
      <c r="C328" s="161"/>
      <c r="D328" s="236">
        <f t="shared" si="10"/>
      </c>
      <c r="E328" s="95"/>
      <c r="F328" s="237">
        <v>2040799</v>
      </c>
      <c r="G328" s="38">
        <f t="shared" si="11"/>
        <v>0</v>
      </c>
      <c r="H328" s="237" t="s">
        <v>292</v>
      </c>
    </row>
    <row r="329" spans="1:8" s="156" customFormat="1" ht="15">
      <c r="A329" s="229" t="s">
        <v>293</v>
      </c>
      <c r="B329" s="161">
        <f>SUM(B330:B338)</f>
        <v>0</v>
      </c>
      <c r="C329" s="161">
        <f>SUM(C330:C338)</f>
        <v>0</v>
      </c>
      <c r="D329" s="236">
        <f t="shared" si="10"/>
      </c>
      <c r="E329" s="95"/>
      <c r="F329" s="237">
        <v>20408</v>
      </c>
      <c r="G329" s="38">
        <f t="shared" si="11"/>
        <v>0</v>
      </c>
      <c r="H329" s="237" t="s">
        <v>293</v>
      </c>
    </row>
    <row r="330" spans="1:8" s="156" customFormat="1" ht="15">
      <c r="A330" s="229" t="s">
        <v>101</v>
      </c>
      <c r="B330" s="161">
        <f>VLOOKUP(F330,'[1]表二（旧）'!$F$5:$G$1311,2,FALSE)</f>
        <v>0</v>
      </c>
      <c r="C330" s="161"/>
      <c r="D330" s="236">
        <f t="shared" si="10"/>
      </c>
      <c r="E330" s="95"/>
      <c r="F330" s="237">
        <v>2040801</v>
      </c>
      <c r="G330" s="38">
        <f t="shared" si="11"/>
        <v>0</v>
      </c>
      <c r="H330" s="237" t="s">
        <v>101</v>
      </c>
    </row>
    <row r="331" spans="1:8" s="156" customFormat="1" ht="15">
      <c r="A331" s="229" t="s">
        <v>102</v>
      </c>
      <c r="B331" s="161">
        <f>VLOOKUP(F331,'[1]表二（旧）'!$F$5:$G$1311,2,FALSE)</f>
        <v>0</v>
      </c>
      <c r="C331" s="161"/>
      <c r="D331" s="236">
        <f t="shared" si="10"/>
      </c>
      <c r="E331" s="95"/>
      <c r="F331" s="237">
        <v>2040802</v>
      </c>
      <c r="G331" s="38">
        <f t="shared" si="11"/>
        <v>0</v>
      </c>
      <c r="H331" s="237" t="s">
        <v>102</v>
      </c>
    </row>
    <row r="332" spans="1:8" s="156" customFormat="1" ht="15">
      <c r="A332" s="228" t="s">
        <v>103</v>
      </c>
      <c r="B332" s="161">
        <f>VLOOKUP(F332,'[1]表二（旧）'!$F$5:$G$1311,2,FALSE)</f>
        <v>0</v>
      </c>
      <c r="C332" s="161"/>
      <c r="D332" s="236">
        <f t="shared" si="10"/>
      </c>
      <c r="E332" s="95"/>
      <c r="F332" s="237">
        <v>2040803</v>
      </c>
      <c r="G332" s="38">
        <f t="shared" si="11"/>
        <v>0</v>
      </c>
      <c r="H332" s="237" t="s">
        <v>103</v>
      </c>
    </row>
    <row r="333" spans="1:8" s="156" customFormat="1" ht="15">
      <c r="A333" s="228" t="s">
        <v>294</v>
      </c>
      <c r="B333" s="161">
        <f>VLOOKUP(F333,'[1]表二（旧）'!$F$5:$G$1311,2,FALSE)</f>
        <v>0</v>
      </c>
      <c r="C333" s="161"/>
      <c r="D333" s="236">
        <f t="shared" si="10"/>
      </c>
      <c r="E333" s="95"/>
      <c r="F333" s="237">
        <v>2040804</v>
      </c>
      <c r="G333" s="38">
        <f t="shared" si="11"/>
        <v>0</v>
      </c>
      <c r="H333" s="237" t="s">
        <v>294</v>
      </c>
    </row>
    <row r="334" spans="1:8" s="156" customFormat="1" ht="15">
      <c r="A334" s="228" t="s">
        <v>295</v>
      </c>
      <c r="B334" s="161">
        <f>VLOOKUP(F334,'[1]表二（旧）'!$F$5:$G$1311,2,FALSE)</f>
        <v>0</v>
      </c>
      <c r="C334" s="161"/>
      <c r="D334" s="236">
        <f t="shared" si="10"/>
      </c>
      <c r="E334" s="95"/>
      <c r="F334" s="237">
        <v>2040805</v>
      </c>
      <c r="G334" s="38">
        <f t="shared" si="11"/>
        <v>0</v>
      </c>
      <c r="H334" s="237" t="s">
        <v>295</v>
      </c>
    </row>
    <row r="335" spans="1:8" s="156" customFormat="1" ht="15">
      <c r="A335" s="229" t="s">
        <v>296</v>
      </c>
      <c r="B335" s="161">
        <f>VLOOKUP(F335,'[1]表二（旧）'!$F$5:$G$1311,2,FALSE)</f>
        <v>0</v>
      </c>
      <c r="C335" s="161"/>
      <c r="D335" s="236">
        <f t="shared" si="10"/>
      </c>
      <c r="E335" s="95"/>
      <c r="F335" s="237">
        <v>2040806</v>
      </c>
      <c r="G335" s="38">
        <f t="shared" si="11"/>
        <v>0</v>
      </c>
      <c r="H335" s="237" t="s">
        <v>296</v>
      </c>
    </row>
    <row r="336" spans="1:8" s="156" customFormat="1" ht="15">
      <c r="A336" s="229" t="s">
        <v>143</v>
      </c>
      <c r="B336" s="161"/>
      <c r="C336" s="161"/>
      <c r="D336" s="236">
        <f t="shared" si="10"/>
      </c>
      <c r="E336" s="95"/>
      <c r="F336" s="237">
        <v>2040807</v>
      </c>
      <c r="G336" s="38">
        <f t="shared" si="11"/>
        <v>0</v>
      </c>
      <c r="H336" s="237" t="s">
        <v>143</v>
      </c>
    </row>
    <row r="337" spans="1:8" s="156" customFormat="1" ht="15">
      <c r="A337" s="229" t="s">
        <v>110</v>
      </c>
      <c r="B337" s="161">
        <f>VLOOKUP(F337,'[1]表二（旧）'!$F$5:$G$1311,2,FALSE)</f>
        <v>0</v>
      </c>
      <c r="C337" s="161"/>
      <c r="D337" s="236">
        <f t="shared" si="10"/>
      </c>
      <c r="E337" s="95"/>
      <c r="F337" s="237">
        <v>2040850</v>
      </c>
      <c r="G337" s="38">
        <f t="shared" si="11"/>
        <v>0</v>
      </c>
      <c r="H337" s="237" t="s">
        <v>110</v>
      </c>
    </row>
    <row r="338" spans="1:8" s="156" customFormat="1" ht="15">
      <c r="A338" s="229" t="s">
        <v>297</v>
      </c>
      <c r="B338" s="161">
        <f>VLOOKUP(F338,'[1]表二（旧）'!$F$5:$G$1311,2,FALSE)</f>
        <v>0</v>
      </c>
      <c r="C338" s="161"/>
      <c r="D338" s="236">
        <f t="shared" si="10"/>
      </c>
      <c r="E338" s="95"/>
      <c r="F338" s="237">
        <v>2040899</v>
      </c>
      <c r="G338" s="38">
        <f t="shared" si="11"/>
        <v>0</v>
      </c>
      <c r="H338" s="237" t="s">
        <v>297</v>
      </c>
    </row>
    <row r="339" spans="1:8" s="156" customFormat="1" ht="15">
      <c r="A339" s="95" t="s">
        <v>298</v>
      </c>
      <c r="B339" s="161">
        <f>SUM(B340:B346)</f>
        <v>0</v>
      </c>
      <c r="C339" s="161">
        <f>SUM(C340:C346)</f>
        <v>0</v>
      </c>
      <c r="D339" s="236">
        <f t="shared" si="10"/>
      </c>
      <c r="E339" s="95"/>
      <c r="F339" s="237">
        <v>20409</v>
      </c>
      <c r="G339" s="38">
        <f t="shared" si="11"/>
        <v>0</v>
      </c>
      <c r="H339" s="237" t="s">
        <v>298</v>
      </c>
    </row>
    <row r="340" spans="1:8" s="156" customFormat="1" ht="15">
      <c r="A340" s="228" t="s">
        <v>101</v>
      </c>
      <c r="B340" s="161">
        <f>VLOOKUP(F340,'[1]表二（旧）'!$F$5:$G$1311,2,FALSE)</f>
        <v>0</v>
      </c>
      <c r="C340" s="161"/>
      <c r="D340" s="236">
        <f t="shared" si="10"/>
      </c>
      <c r="E340" s="95"/>
      <c r="F340" s="237">
        <v>2040901</v>
      </c>
      <c r="G340" s="38">
        <f t="shared" si="11"/>
        <v>0</v>
      </c>
      <c r="H340" s="237" t="s">
        <v>101</v>
      </c>
    </row>
    <row r="341" spans="1:8" s="156" customFormat="1" ht="15">
      <c r="A341" s="228" t="s">
        <v>102</v>
      </c>
      <c r="B341" s="161">
        <f>VLOOKUP(F341,'[1]表二（旧）'!$F$5:$G$1311,2,FALSE)</f>
        <v>0</v>
      </c>
      <c r="C341" s="161"/>
      <c r="D341" s="236">
        <f t="shared" si="10"/>
      </c>
      <c r="E341" s="95"/>
      <c r="F341" s="237">
        <v>2040902</v>
      </c>
      <c r="G341" s="38">
        <f t="shared" si="11"/>
        <v>0</v>
      </c>
      <c r="H341" s="237" t="s">
        <v>102</v>
      </c>
    </row>
    <row r="342" spans="1:8" s="156" customFormat="1" ht="15">
      <c r="A342" s="230" t="s">
        <v>103</v>
      </c>
      <c r="B342" s="161">
        <f>VLOOKUP(F342,'[1]表二（旧）'!$F$5:$G$1311,2,FALSE)</f>
        <v>0</v>
      </c>
      <c r="C342" s="161"/>
      <c r="D342" s="236">
        <f t="shared" si="10"/>
      </c>
      <c r="E342" s="95"/>
      <c r="F342" s="237">
        <v>2040903</v>
      </c>
      <c r="G342" s="38">
        <f t="shared" si="11"/>
        <v>0</v>
      </c>
      <c r="H342" s="237" t="s">
        <v>103</v>
      </c>
    </row>
    <row r="343" spans="1:8" s="156" customFormat="1" ht="15">
      <c r="A343" s="231" t="s">
        <v>299</v>
      </c>
      <c r="B343" s="161">
        <f>VLOOKUP(F343,'[1]表二（旧）'!$F$5:$G$1311,2,FALSE)</f>
        <v>0</v>
      </c>
      <c r="C343" s="161"/>
      <c r="D343" s="236">
        <f t="shared" si="10"/>
      </c>
      <c r="E343" s="95"/>
      <c r="F343" s="237">
        <v>2040904</v>
      </c>
      <c r="G343" s="38">
        <f t="shared" si="11"/>
        <v>0</v>
      </c>
      <c r="H343" s="237" t="s">
        <v>299</v>
      </c>
    </row>
    <row r="344" spans="1:8" s="156" customFormat="1" ht="15">
      <c r="A344" s="229" t="s">
        <v>300</v>
      </c>
      <c r="B344" s="161">
        <f>VLOOKUP(F344,'[1]表二（旧）'!$F$5:$G$1311,2,FALSE)</f>
        <v>0</v>
      </c>
      <c r="C344" s="161"/>
      <c r="D344" s="236">
        <f t="shared" si="10"/>
      </c>
      <c r="E344" s="95"/>
      <c r="F344" s="237">
        <v>2040905</v>
      </c>
      <c r="G344" s="38">
        <f t="shared" si="11"/>
        <v>0</v>
      </c>
      <c r="H344" s="237" t="s">
        <v>300</v>
      </c>
    </row>
    <row r="345" spans="1:8" s="156" customFormat="1" ht="15">
      <c r="A345" s="229" t="s">
        <v>110</v>
      </c>
      <c r="B345" s="161">
        <f>VLOOKUP(F345,'[1]表二（旧）'!$F$5:$G$1311,2,FALSE)</f>
        <v>0</v>
      </c>
      <c r="C345" s="161"/>
      <c r="D345" s="236">
        <f t="shared" si="10"/>
      </c>
      <c r="E345" s="95"/>
      <c r="F345" s="237">
        <v>2040950</v>
      </c>
      <c r="G345" s="38">
        <f t="shared" si="11"/>
        <v>0</v>
      </c>
      <c r="H345" s="237" t="s">
        <v>110</v>
      </c>
    </row>
    <row r="346" spans="1:8" s="156" customFormat="1" ht="15">
      <c r="A346" s="228" t="s">
        <v>301</v>
      </c>
      <c r="B346" s="161">
        <f>VLOOKUP(F346,'[1]表二（旧）'!$F$5:$G$1311,2,FALSE)</f>
        <v>0</v>
      </c>
      <c r="C346" s="161"/>
      <c r="D346" s="236">
        <f t="shared" si="10"/>
      </c>
      <c r="E346" s="95"/>
      <c r="F346" s="237">
        <v>2040999</v>
      </c>
      <c r="G346" s="38">
        <f t="shared" si="11"/>
        <v>0</v>
      </c>
      <c r="H346" s="237" t="s">
        <v>301</v>
      </c>
    </row>
    <row r="347" spans="1:8" s="156" customFormat="1" ht="15">
      <c r="A347" s="228" t="s">
        <v>302</v>
      </c>
      <c r="B347" s="161">
        <f>SUM(B348:B352)</f>
        <v>0</v>
      </c>
      <c r="C347" s="161">
        <f>SUM(C348:C352)</f>
        <v>0</v>
      </c>
      <c r="D347" s="236">
        <f t="shared" si="10"/>
      </c>
      <c r="E347" s="95"/>
      <c r="F347" s="237">
        <v>20410</v>
      </c>
      <c r="G347" s="38">
        <f t="shared" si="11"/>
        <v>0</v>
      </c>
      <c r="H347" s="237" t="s">
        <v>302</v>
      </c>
    </row>
    <row r="348" spans="1:8" s="156" customFormat="1" ht="15">
      <c r="A348" s="228" t="s">
        <v>101</v>
      </c>
      <c r="B348" s="161">
        <f>VLOOKUP(F348,'[1]表二（旧）'!$F$5:$G$1311,2,FALSE)</f>
        <v>0</v>
      </c>
      <c r="C348" s="161"/>
      <c r="D348" s="236">
        <f t="shared" si="10"/>
      </c>
      <c r="E348" s="95"/>
      <c r="F348" s="237">
        <v>2041001</v>
      </c>
      <c r="G348" s="38">
        <f t="shared" si="11"/>
        <v>0</v>
      </c>
      <c r="H348" s="237" t="s">
        <v>101</v>
      </c>
    </row>
    <row r="349" spans="1:8" s="156" customFormat="1" ht="15">
      <c r="A349" s="229" t="s">
        <v>102</v>
      </c>
      <c r="B349" s="161">
        <f>VLOOKUP(F349,'[1]表二（旧）'!$F$5:$G$1311,2,FALSE)</f>
        <v>0</v>
      </c>
      <c r="C349" s="161"/>
      <c r="D349" s="236">
        <f t="shared" si="10"/>
      </c>
      <c r="E349" s="95"/>
      <c r="F349" s="237">
        <v>2041002</v>
      </c>
      <c r="G349" s="38">
        <f t="shared" si="11"/>
        <v>0</v>
      </c>
      <c r="H349" s="237" t="s">
        <v>102</v>
      </c>
    </row>
    <row r="350" spans="1:8" s="156" customFormat="1" ht="15">
      <c r="A350" s="228" t="s">
        <v>143</v>
      </c>
      <c r="B350" s="161">
        <f>VLOOKUP(F350,'[1]表二（旧）'!$F$5:$G$1311,2,FALSE)</f>
        <v>0</v>
      </c>
      <c r="C350" s="161"/>
      <c r="D350" s="236">
        <f t="shared" si="10"/>
      </c>
      <c r="E350" s="95"/>
      <c r="F350" s="237">
        <v>2041006</v>
      </c>
      <c r="G350" s="38">
        <f t="shared" si="11"/>
        <v>0</v>
      </c>
      <c r="H350" s="237" t="s">
        <v>143</v>
      </c>
    </row>
    <row r="351" spans="1:8" s="156" customFormat="1" ht="15">
      <c r="A351" s="229" t="s">
        <v>303</v>
      </c>
      <c r="B351" s="161"/>
      <c r="C351" s="161"/>
      <c r="D351" s="236">
        <f t="shared" si="10"/>
      </c>
      <c r="E351" s="95"/>
      <c r="F351" s="237">
        <v>2041007</v>
      </c>
      <c r="G351" s="38">
        <f t="shared" si="11"/>
        <v>0</v>
      </c>
      <c r="H351" s="237" t="s">
        <v>303</v>
      </c>
    </row>
    <row r="352" spans="1:8" s="156" customFormat="1" ht="15">
      <c r="A352" s="228" t="s">
        <v>304</v>
      </c>
      <c r="B352" s="161">
        <f>VLOOKUP(F352,'[1]表二（旧）'!$F$5:$G$1311,2,FALSE)</f>
        <v>0</v>
      </c>
      <c r="C352" s="161"/>
      <c r="D352" s="236">
        <f t="shared" si="10"/>
      </c>
      <c r="E352" s="95"/>
      <c r="F352" s="237">
        <v>2041099</v>
      </c>
      <c r="G352" s="38">
        <f t="shared" si="11"/>
        <v>0</v>
      </c>
      <c r="H352" s="237" t="s">
        <v>304</v>
      </c>
    </row>
    <row r="353" spans="1:8" s="156" customFormat="1" ht="15">
      <c r="A353" s="228" t="s">
        <v>305</v>
      </c>
      <c r="B353" s="161">
        <f>SUM(B354)</f>
        <v>0</v>
      </c>
      <c r="C353" s="161">
        <f>SUM(C354)</f>
        <v>0</v>
      </c>
      <c r="D353" s="236">
        <f t="shared" si="10"/>
      </c>
      <c r="E353" s="95"/>
      <c r="F353" s="237">
        <v>20499</v>
      </c>
      <c r="G353" s="38">
        <f t="shared" si="11"/>
        <v>0</v>
      </c>
      <c r="H353" s="237" t="s">
        <v>305</v>
      </c>
    </row>
    <row r="354" spans="1:8" s="156" customFormat="1" ht="15">
      <c r="A354" s="228" t="s">
        <v>306</v>
      </c>
      <c r="B354" s="161">
        <f>SUM('[1]表二（旧）'!B391)</f>
        <v>0</v>
      </c>
      <c r="C354" s="161"/>
      <c r="D354" s="236">
        <f t="shared" si="10"/>
      </c>
      <c r="E354" s="95"/>
      <c r="F354" s="237">
        <v>2049901</v>
      </c>
      <c r="G354" s="38">
        <f t="shared" si="11"/>
        <v>0</v>
      </c>
      <c r="H354" s="237" t="s">
        <v>306</v>
      </c>
    </row>
    <row r="355" spans="1:8" s="156" customFormat="1" ht="15">
      <c r="A355" s="95" t="s">
        <v>307</v>
      </c>
      <c r="B355" s="161">
        <f>SUM(B356,B361,B370,B377,B383,B387,B391,B395,B401,B408,)</f>
        <v>90846</v>
      </c>
      <c r="C355" s="161">
        <f>SUM(C356,C361,C370,C377,C383,C387,C391,C395,C401,C408,)</f>
        <v>84725</v>
      </c>
      <c r="D355" s="236">
        <f t="shared" si="10"/>
        <v>93.3</v>
      </c>
      <c r="E355" s="95"/>
      <c r="F355" s="237">
        <v>205</v>
      </c>
      <c r="G355" s="38">
        <f t="shared" si="11"/>
        <v>84725</v>
      </c>
      <c r="H355" s="237" t="s">
        <v>307</v>
      </c>
    </row>
    <row r="356" spans="1:8" s="156" customFormat="1" ht="15">
      <c r="A356" s="229" t="s">
        <v>308</v>
      </c>
      <c r="B356" s="161">
        <f>SUM(B357:B360)</f>
        <v>1999</v>
      </c>
      <c r="C356" s="161">
        <f>SUM(C357:C360)</f>
        <v>1150</v>
      </c>
      <c r="D356" s="236">
        <f t="shared" si="10"/>
        <v>57.5</v>
      </c>
      <c r="E356" s="95"/>
      <c r="F356" s="237">
        <v>20501</v>
      </c>
      <c r="G356" s="38">
        <f t="shared" si="11"/>
        <v>1150</v>
      </c>
      <c r="H356" s="237" t="s">
        <v>308</v>
      </c>
    </row>
    <row r="357" spans="1:8" s="156" customFormat="1" ht="15">
      <c r="A357" s="228" t="s">
        <v>101</v>
      </c>
      <c r="B357" s="161">
        <f>VLOOKUP(F357,'[1]表二（旧）'!$F$5:$G$1311,2,FALSE)</f>
        <v>1744</v>
      </c>
      <c r="C357" s="161">
        <v>1150</v>
      </c>
      <c r="D357" s="236">
        <f t="shared" si="10"/>
        <v>65.9</v>
      </c>
      <c r="E357" s="95"/>
      <c r="F357" s="237">
        <v>2050101</v>
      </c>
      <c r="G357" s="38">
        <f t="shared" si="11"/>
        <v>1150</v>
      </c>
      <c r="H357" s="237" t="s">
        <v>101</v>
      </c>
    </row>
    <row r="358" spans="1:8" s="156" customFormat="1" ht="15">
      <c r="A358" s="228" t="s">
        <v>102</v>
      </c>
      <c r="B358" s="161">
        <f>VLOOKUP(F358,'[1]表二（旧）'!$F$5:$G$1311,2,FALSE)</f>
        <v>0</v>
      </c>
      <c r="C358" s="161"/>
      <c r="D358" s="236">
        <f t="shared" si="10"/>
      </c>
      <c r="E358" s="95"/>
      <c r="F358" s="237">
        <v>2050102</v>
      </c>
      <c r="G358" s="38">
        <f t="shared" si="11"/>
        <v>0</v>
      </c>
      <c r="H358" s="237" t="s">
        <v>102</v>
      </c>
    </row>
    <row r="359" spans="1:8" s="156" customFormat="1" ht="15">
      <c r="A359" s="228" t="s">
        <v>103</v>
      </c>
      <c r="B359" s="161">
        <f>VLOOKUP(F359,'[1]表二（旧）'!$F$5:$G$1311,2,FALSE)</f>
        <v>30</v>
      </c>
      <c r="C359" s="161"/>
      <c r="D359" s="236">
        <f t="shared" si="10"/>
        <v>0</v>
      </c>
      <c r="E359" s="95"/>
      <c r="F359" s="237">
        <v>2050103</v>
      </c>
      <c r="G359" s="38">
        <f t="shared" si="11"/>
        <v>0</v>
      </c>
      <c r="H359" s="237" t="s">
        <v>103</v>
      </c>
    </row>
    <row r="360" spans="1:8" s="156" customFormat="1" ht="15">
      <c r="A360" s="231" t="s">
        <v>309</v>
      </c>
      <c r="B360" s="161">
        <f>VLOOKUP(F360,'[1]表二（旧）'!$F$5:$G$1311,2,FALSE)</f>
        <v>225</v>
      </c>
      <c r="C360" s="161"/>
      <c r="D360" s="236">
        <f t="shared" si="10"/>
        <v>0</v>
      </c>
      <c r="E360" s="95"/>
      <c r="F360" s="237">
        <v>2050199</v>
      </c>
      <c r="G360" s="38">
        <f t="shared" si="11"/>
        <v>0</v>
      </c>
      <c r="H360" s="237" t="s">
        <v>309</v>
      </c>
    </row>
    <row r="361" spans="1:8" s="156" customFormat="1" ht="15">
      <c r="A361" s="228" t="s">
        <v>310</v>
      </c>
      <c r="B361" s="161">
        <f>SUM(B362:B369)</f>
        <v>83114</v>
      </c>
      <c r="C361" s="161">
        <f>SUM(C362:C369)</f>
        <v>78600</v>
      </c>
      <c r="D361" s="236">
        <f t="shared" si="10"/>
        <v>94.6</v>
      </c>
      <c r="E361" s="95"/>
      <c r="F361" s="237">
        <v>20502</v>
      </c>
      <c r="G361" s="38">
        <f t="shared" si="11"/>
        <v>78600</v>
      </c>
      <c r="H361" s="237" t="s">
        <v>310</v>
      </c>
    </row>
    <row r="362" spans="1:8" s="156" customFormat="1" ht="15">
      <c r="A362" s="228" t="s">
        <v>311</v>
      </c>
      <c r="B362" s="161">
        <f>VLOOKUP(F362,'[1]表二（旧）'!$F$5:$G$1311,2,FALSE)</f>
        <v>2355</v>
      </c>
      <c r="C362" s="161">
        <v>3000</v>
      </c>
      <c r="D362" s="236">
        <f t="shared" si="10"/>
        <v>127.4</v>
      </c>
      <c r="E362" s="95"/>
      <c r="F362" s="237">
        <v>2050201</v>
      </c>
      <c r="G362" s="38">
        <f t="shared" si="11"/>
        <v>3000</v>
      </c>
      <c r="H362" s="237" t="s">
        <v>311</v>
      </c>
    </row>
    <row r="363" spans="1:8" s="156" customFormat="1" ht="15">
      <c r="A363" s="228" t="s">
        <v>312</v>
      </c>
      <c r="B363" s="161">
        <f>VLOOKUP(F363,'[1]表二（旧）'!$F$5:$G$1311,2,FALSE)</f>
        <v>33112</v>
      </c>
      <c r="C363" s="161">
        <v>33000</v>
      </c>
      <c r="D363" s="236">
        <f t="shared" si="10"/>
        <v>99.7</v>
      </c>
      <c r="E363" s="95"/>
      <c r="F363" s="237">
        <v>2050202</v>
      </c>
      <c r="G363" s="38">
        <f t="shared" si="11"/>
        <v>33000</v>
      </c>
      <c r="H363" s="237" t="s">
        <v>312</v>
      </c>
    </row>
    <row r="364" spans="1:8" s="156" customFormat="1" ht="15">
      <c r="A364" s="229" t="s">
        <v>313</v>
      </c>
      <c r="B364" s="161">
        <f>VLOOKUP(F364,'[1]表二（旧）'!$F$5:$G$1311,2,FALSE)</f>
        <v>38588</v>
      </c>
      <c r="C364" s="161">
        <v>35000</v>
      </c>
      <c r="D364" s="236">
        <f t="shared" si="10"/>
        <v>90.7</v>
      </c>
      <c r="E364" s="95"/>
      <c r="F364" s="237">
        <v>2050203</v>
      </c>
      <c r="G364" s="38">
        <f t="shared" si="11"/>
        <v>35000</v>
      </c>
      <c r="H364" s="237" t="s">
        <v>313</v>
      </c>
    </row>
    <row r="365" spans="1:8" s="156" customFormat="1" ht="15">
      <c r="A365" s="229" t="s">
        <v>314</v>
      </c>
      <c r="B365" s="161">
        <f>VLOOKUP(F365,'[1]表二（旧）'!$F$5:$G$1311,2,FALSE)</f>
        <v>8324</v>
      </c>
      <c r="C365" s="161">
        <v>7600</v>
      </c>
      <c r="D365" s="236">
        <f t="shared" si="10"/>
        <v>91.3</v>
      </c>
      <c r="E365" s="95"/>
      <c r="F365" s="237">
        <v>2050204</v>
      </c>
      <c r="G365" s="38">
        <f t="shared" si="11"/>
        <v>7600</v>
      </c>
      <c r="H365" s="237" t="s">
        <v>314</v>
      </c>
    </row>
    <row r="366" spans="1:8" s="156" customFormat="1" ht="15">
      <c r="A366" s="229" t="s">
        <v>315</v>
      </c>
      <c r="B366" s="161">
        <f>VLOOKUP(F366,'[1]表二（旧）'!$F$5:$G$1311,2,FALSE)</f>
        <v>2</v>
      </c>
      <c r="C366" s="161"/>
      <c r="D366" s="236">
        <f t="shared" si="10"/>
        <v>0</v>
      </c>
      <c r="E366" s="95"/>
      <c r="F366" s="237">
        <v>2050205</v>
      </c>
      <c r="G366" s="38">
        <f t="shared" si="11"/>
        <v>0</v>
      </c>
      <c r="H366" s="237" t="s">
        <v>315</v>
      </c>
    </row>
    <row r="367" spans="1:8" s="156" customFormat="1" ht="15">
      <c r="A367" s="228" t="s">
        <v>316</v>
      </c>
      <c r="B367" s="161">
        <f>VLOOKUP(F367,'[1]表二（旧）'!$F$5:$G$1311,2,FALSE)</f>
        <v>0</v>
      </c>
      <c r="C367" s="161"/>
      <c r="D367" s="236">
        <f t="shared" si="10"/>
      </c>
      <c r="E367" s="95"/>
      <c r="F367" s="237">
        <v>2050206</v>
      </c>
      <c r="G367" s="38">
        <f t="shared" si="11"/>
        <v>0</v>
      </c>
      <c r="H367" s="237" t="s">
        <v>316</v>
      </c>
    </row>
    <row r="368" spans="1:8" s="156" customFormat="1" ht="15">
      <c r="A368" s="228" t="s">
        <v>317</v>
      </c>
      <c r="B368" s="161">
        <f>VLOOKUP(F368,'[1]表二（旧）'!$F$5:$G$1311,2,FALSE)</f>
        <v>0</v>
      </c>
      <c r="C368" s="161"/>
      <c r="D368" s="236">
        <f t="shared" si="10"/>
      </c>
      <c r="E368" s="95"/>
      <c r="F368" s="237">
        <v>2050207</v>
      </c>
      <c r="G368" s="38">
        <f t="shared" si="11"/>
        <v>0</v>
      </c>
      <c r="H368" s="237" t="s">
        <v>317</v>
      </c>
    </row>
    <row r="369" spans="1:8" s="156" customFormat="1" ht="15">
      <c r="A369" s="228" t="s">
        <v>318</v>
      </c>
      <c r="B369" s="161">
        <f>VLOOKUP(F369,'[1]表二（旧）'!$F$5:$G$1311,2,FALSE)</f>
        <v>733</v>
      </c>
      <c r="C369" s="161"/>
      <c r="D369" s="236">
        <f t="shared" si="10"/>
        <v>0</v>
      </c>
      <c r="E369" s="95"/>
      <c r="F369" s="237">
        <v>2050299</v>
      </c>
      <c r="G369" s="38">
        <f t="shared" si="11"/>
        <v>0</v>
      </c>
      <c r="H369" s="237" t="s">
        <v>318</v>
      </c>
    </row>
    <row r="370" spans="1:8" s="156" customFormat="1" ht="15">
      <c r="A370" s="228" t="s">
        <v>319</v>
      </c>
      <c r="B370" s="161">
        <f>SUM(B371:B376)</f>
        <v>3086</v>
      </c>
      <c r="C370" s="161">
        <f>SUM(C371:C376)</f>
        <v>1520</v>
      </c>
      <c r="D370" s="236">
        <f t="shared" si="10"/>
        <v>49.3</v>
      </c>
      <c r="E370" s="95"/>
      <c r="F370" s="237">
        <v>20503</v>
      </c>
      <c r="G370" s="38">
        <f t="shared" si="11"/>
        <v>1520</v>
      </c>
      <c r="H370" s="237" t="s">
        <v>319</v>
      </c>
    </row>
    <row r="371" spans="1:8" s="156" customFormat="1" ht="15">
      <c r="A371" s="228" t="s">
        <v>320</v>
      </c>
      <c r="B371" s="161">
        <f>VLOOKUP(F371,'[1]表二（旧）'!$F$5:$G$1311,2,FALSE)</f>
        <v>91</v>
      </c>
      <c r="C371" s="161"/>
      <c r="D371" s="236">
        <f t="shared" si="10"/>
        <v>0</v>
      </c>
      <c r="E371" s="95"/>
      <c r="F371" s="237">
        <v>2050301</v>
      </c>
      <c r="G371" s="38">
        <f t="shared" si="11"/>
        <v>0</v>
      </c>
      <c r="H371" s="237" t="s">
        <v>320</v>
      </c>
    </row>
    <row r="372" spans="1:8" s="156" customFormat="1" ht="15">
      <c r="A372" s="228" t="s">
        <v>321</v>
      </c>
      <c r="B372" s="161">
        <f>VLOOKUP(F372,'[1]表二（旧）'!$F$5:$G$1311,2,FALSE)</f>
        <v>2585</v>
      </c>
      <c r="C372" s="161">
        <v>1150</v>
      </c>
      <c r="D372" s="236">
        <f t="shared" si="10"/>
        <v>44.5</v>
      </c>
      <c r="E372" s="95"/>
      <c r="F372" s="237">
        <v>2050302</v>
      </c>
      <c r="G372" s="38">
        <f t="shared" si="11"/>
        <v>1150</v>
      </c>
      <c r="H372" s="237" t="s">
        <v>321</v>
      </c>
    </row>
    <row r="373" spans="1:8" s="156" customFormat="1" ht="15">
      <c r="A373" s="228" t="s">
        <v>322</v>
      </c>
      <c r="B373" s="161">
        <f>VLOOKUP(F373,'[1]表二（旧）'!$F$5:$G$1311,2,FALSE)</f>
        <v>83</v>
      </c>
      <c r="C373" s="161">
        <v>90</v>
      </c>
      <c r="D373" s="236">
        <f t="shared" si="10"/>
        <v>108.4</v>
      </c>
      <c r="E373" s="95"/>
      <c r="F373" s="237">
        <v>2050303</v>
      </c>
      <c r="G373" s="38">
        <f t="shared" si="11"/>
        <v>90</v>
      </c>
      <c r="H373" s="237" t="s">
        <v>322</v>
      </c>
    </row>
    <row r="374" spans="1:8" s="156" customFormat="1" ht="15">
      <c r="A374" s="229" t="s">
        <v>323</v>
      </c>
      <c r="B374" s="161">
        <f>VLOOKUP(F374,'[1]表二（旧）'!$F$5:$G$1311,2,FALSE)</f>
        <v>253</v>
      </c>
      <c r="C374" s="161">
        <v>280</v>
      </c>
      <c r="D374" s="236">
        <f t="shared" si="10"/>
        <v>110.7</v>
      </c>
      <c r="E374" s="95"/>
      <c r="F374" s="237">
        <v>2050304</v>
      </c>
      <c r="G374" s="38">
        <f t="shared" si="11"/>
        <v>280</v>
      </c>
      <c r="H374" s="237" t="s">
        <v>323</v>
      </c>
    </row>
    <row r="375" spans="1:8" s="156" customFormat="1" ht="15">
      <c r="A375" s="229" t="s">
        <v>324</v>
      </c>
      <c r="B375" s="161">
        <f>VLOOKUP(F375,'[1]表二（旧）'!$F$5:$G$1311,2,FALSE)</f>
        <v>0</v>
      </c>
      <c r="C375" s="161"/>
      <c r="D375" s="236">
        <f t="shared" si="10"/>
      </c>
      <c r="E375" s="95"/>
      <c r="F375" s="237">
        <v>2050305</v>
      </c>
      <c r="G375" s="38">
        <f t="shared" si="11"/>
        <v>0</v>
      </c>
      <c r="H375" s="237" t="s">
        <v>324</v>
      </c>
    </row>
    <row r="376" spans="1:8" s="156" customFormat="1" ht="15">
      <c r="A376" s="229" t="s">
        <v>325</v>
      </c>
      <c r="B376" s="161">
        <f>VLOOKUP(F376,'[1]表二（旧）'!$F$5:$G$1311,2,FALSE)</f>
        <v>74</v>
      </c>
      <c r="C376" s="161"/>
      <c r="D376" s="236">
        <f t="shared" si="10"/>
        <v>0</v>
      </c>
      <c r="E376" s="95"/>
      <c r="F376" s="237">
        <v>2050399</v>
      </c>
      <c r="G376" s="38">
        <f t="shared" si="11"/>
        <v>0</v>
      </c>
      <c r="H376" s="237" t="s">
        <v>325</v>
      </c>
    </row>
    <row r="377" spans="1:8" s="156" customFormat="1" ht="15">
      <c r="A377" s="95" t="s">
        <v>326</v>
      </c>
      <c r="B377" s="161">
        <f>SUM(B378:B382)</f>
        <v>25</v>
      </c>
      <c r="C377" s="161">
        <f>SUM(C378:C382)</f>
        <v>0</v>
      </c>
      <c r="D377" s="236">
        <f t="shared" si="10"/>
        <v>0</v>
      </c>
      <c r="E377" s="95"/>
      <c r="F377" s="237">
        <v>20504</v>
      </c>
      <c r="G377" s="38">
        <f t="shared" si="11"/>
        <v>0</v>
      </c>
      <c r="H377" s="237" t="s">
        <v>326</v>
      </c>
    </row>
    <row r="378" spans="1:8" s="156" customFormat="1" ht="15">
      <c r="A378" s="228" t="s">
        <v>327</v>
      </c>
      <c r="B378" s="161">
        <f>VLOOKUP(F378,'[1]表二（旧）'!$F$5:$G$1311,2,FALSE)</f>
        <v>0</v>
      </c>
      <c r="C378" s="161"/>
      <c r="D378" s="236">
        <f t="shared" si="10"/>
      </c>
      <c r="E378" s="95"/>
      <c r="F378" s="237">
        <v>2050401</v>
      </c>
      <c r="G378" s="38">
        <f t="shared" si="11"/>
        <v>0</v>
      </c>
      <c r="H378" s="237" t="s">
        <v>327</v>
      </c>
    </row>
    <row r="379" spans="1:8" s="156" customFormat="1" ht="15">
      <c r="A379" s="228" t="s">
        <v>328</v>
      </c>
      <c r="B379" s="161">
        <f>VLOOKUP(F379,'[1]表二（旧）'!$F$5:$G$1311,2,FALSE)</f>
        <v>0</v>
      </c>
      <c r="C379" s="161"/>
      <c r="D379" s="236">
        <f t="shared" si="10"/>
      </c>
      <c r="E379" s="95"/>
      <c r="F379" s="237">
        <v>2050402</v>
      </c>
      <c r="G379" s="38">
        <f t="shared" si="11"/>
        <v>0</v>
      </c>
      <c r="H379" s="237" t="s">
        <v>328</v>
      </c>
    </row>
    <row r="380" spans="1:8" s="156" customFormat="1" ht="15">
      <c r="A380" s="228" t="s">
        <v>329</v>
      </c>
      <c r="B380" s="161">
        <f>VLOOKUP(F380,'[1]表二（旧）'!$F$5:$G$1311,2,FALSE)</f>
        <v>0</v>
      </c>
      <c r="C380" s="161"/>
      <c r="D380" s="236">
        <f t="shared" si="10"/>
      </c>
      <c r="E380" s="95"/>
      <c r="F380" s="237">
        <v>2050403</v>
      </c>
      <c r="G380" s="38">
        <f t="shared" si="11"/>
        <v>0</v>
      </c>
      <c r="H380" s="237" t="s">
        <v>329</v>
      </c>
    </row>
    <row r="381" spans="1:8" s="156" customFormat="1" ht="15">
      <c r="A381" s="229" t="s">
        <v>330</v>
      </c>
      <c r="B381" s="161">
        <f>VLOOKUP(F381,'[1]表二（旧）'!$F$5:$G$1311,2,FALSE)</f>
        <v>25</v>
      </c>
      <c r="C381" s="161"/>
      <c r="D381" s="236">
        <f t="shared" si="10"/>
        <v>0</v>
      </c>
      <c r="E381" s="95"/>
      <c r="F381" s="237">
        <v>2050404</v>
      </c>
      <c r="G381" s="38">
        <f t="shared" si="11"/>
        <v>0</v>
      </c>
      <c r="H381" s="237" t="s">
        <v>330</v>
      </c>
    </row>
    <row r="382" spans="1:8" s="156" customFormat="1" ht="15">
      <c r="A382" s="229" t="s">
        <v>331</v>
      </c>
      <c r="B382" s="161">
        <f>VLOOKUP(F382,'[1]表二（旧）'!$F$5:$G$1311,2,FALSE)</f>
        <v>0</v>
      </c>
      <c r="C382" s="161"/>
      <c r="D382" s="236">
        <f t="shared" si="10"/>
      </c>
      <c r="E382" s="95"/>
      <c r="F382" s="237">
        <v>2050499</v>
      </c>
      <c r="G382" s="38">
        <f t="shared" si="11"/>
        <v>0</v>
      </c>
      <c r="H382" s="237" t="s">
        <v>331</v>
      </c>
    </row>
    <row r="383" spans="1:8" s="156" customFormat="1" ht="15">
      <c r="A383" s="229" t="s">
        <v>332</v>
      </c>
      <c r="B383" s="161">
        <f>SUM(B384:B386)</f>
        <v>73</v>
      </c>
      <c r="C383" s="161">
        <f>SUM(C384:C386)</f>
        <v>40</v>
      </c>
      <c r="D383" s="236">
        <f t="shared" si="10"/>
        <v>54.8</v>
      </c>
      <c r="E383" s="95"/>
      <c r="F383" s="237">
        <v>20505</v>
      </c>
      <c r="G383" s="38">
        <f t="shared" si="11"/>
        <v>40</v>
      </c>
      <c r="H383" s="237" t="s">
        <v>332</v>
      </c>
    </row>
    <row r="384" spans="1:8" s="156" customFormat="1" ht="15">
      <c r="A384" s="228" t="s">
        <v>333</v>
      </c>
      <c r="B384" s="161">
        <f>VLOOKUP(F384,'[1]表二（旧）'!$F$5:$G$1311,2,FALSE)</f>
        <v>73</v>
      </c>
      <c r="C384" s="161">
        <v>40</v>
      </c>
      <c r="D384" s="236">
        <f t="shared" si="10"/>
        <v>54.8</v>
      </c>
      <c r="E384" s="95"/>
      <c r="F384" s="237">
        <v>2050501</v>
      </c>
      <c r="G384" s="38">
        <f t="shared" si="11"/>
        <v>40</v>
      </c>
      <c r="H384" s="237" t="s">
        <v>333</v>
      </c>
    </row>
    <row r="385" spans="1:8" s="156" customFormat="1" ht="15">
      <c r="A385" s="228" t="s">
        <v>334</v>
      </c>
      <c r="B385" s="161">
        <f>VLOOKUP(F385,'[1]表二（旧）'!$F$5:$G$1311,2,FALSE)</f>
        <v>0</v>
      </c>
      <c r="C385" s="161"/>
      <c r="D385" s="236">
        <f t="shared" si="10"/>
      </c>
      <c r="E385" s="95"/>
      <c r="F385" s="237">
        <v>2050502</v>
      </c>
      <c r="G385" s="38">
        <f t="shared" si="11"/>
        <v>0</v>
      </c>
      <c r="H385" s="237" t="s">
        <v>334</v>
      </c>
    </row>
    <row r="386" spans="1:8" s="156" customFormat="1" ht="15">
      <c r="A386" s="228" t="s">
        <v>335</v>
      </c>
      <c r="B386" s="161">
        <f>VLOOKUP(F386,'[1]表二（旧）'!$F$5:$G$1311,2,FALSE)</f>
        <v>0</v>
      </c>
      <c r="C386" s="161"/>
      <c r="D386" s="236">
        <f t="shared" si="10"/>
      </c>
      <c r="E386" s="95"/>
      <c r="F386" s="237">
        <v>2050599</v>
      </c>
      <c r="G386" s="38">
        <f t="shared" si="11"/>
        <v>0</v>
      </c>
      <c r="H386" s="237" t="s">
        <v>335</v>
      </c>
    </row>
    <row r="387" spans="1:8" s="156" customFormat="1" ht="15">
      <c r="A387" s="229" t="s">
        <v>336</v>
      </c>
      <c r="B387" s="161">
        <f>SUM(B388:B390)</f>
        <v>0</v>
      </c>
      <c r="C387" s="161">
        <f>SUM(C388:C390)</f>
        <v>0</v>
      </c>
      <c r="D387" s="236">
        <f t="shared" si="10"/>
      </c>
      <c r="E387" s="95"/>
      <c r="F387" s="237">
        <v>20506</v>
      </c>
      <c r="G387" s="38">
        <f t="shared" si="11"/>
        <v>0</v>
      </c>
      <c r="H387" s="237" t="s">
        <v>336</v>
      </c>
    </row>
    <row r="388" spans="1:8" s="156" customFormat="1" ht="15">
      <c r="A388" s="229" t="s">
        <v>337</v>
      </c>
      <c r="B388" s="161">
        <f>VLOOKUP(F388,'[1]表二（旧）'!$F$5:$G$1311,2,FALSE)</f>
        <v>0</v>
      </c>
      <c r="C388" s="161"/>
      <c r="D388" s="236">
        <f t="shared" si="10"/>
      </c>
      <c r="E388" s="95"/>
      <c r="F388" s="237">
        <v>2050601</v>
      </c>
      <c r="G388" s="38">
        <f t="shared" si="11"/>
        <v>0</v>
      </c>
      <c r="H388" s="237" t="s">
        <v>337</v>
      </c>
    </row>
    <row r="389" spans="1:8" s="156" customFormat="1" ht="15">
      <c r="A389" s="229" t="s">
        <v>338</v>
      </c>
      <c r="B389" s="161">
        <f>VLOOKUP(F389,'[1]表二（旧）'!$F$5:$G$1311,2,FALSE)</f>
        <v>0</v>
      </c>
      <c r="C389" s="161"/>
      <c r="D389" s="236">
        <f aca="true" t="shared" si="12" ref="D389:D452">IF(B389=0,"",ROUND(C389/B389*100,1))</f>
      </c>
      <c r="E389" s="95"/>
      <c r="F389" s="237">
        <v>2050602</v>
      </c>
      <c r="G389" s="38">
        <f aca="true" t="shared" si="13" ref="G389:G452">SUM(C389)</f>
        <v>0</v>
      </c>
      <c r="H389" s="237" t="s">
        <v>338</v>
      </c>
    </row>
    <row r="390" spans="1:8" s="156" customFormat="1" ht="15">
      <c r="A390" s="95" t="s">
        <v>339</v>
      </c>
      <c r="B390" s="161">
        <f>VLOOKUP(F390,'[1]表二（旧）'!$F$5:$G$1311,2,FALSE)</f>
        <v>0</v>
      </c>
      <c r="C390" s="161"/>
      <c r="D390" s="236">
        <f t="shared" si="12"/>
      </c>
      <c r="E390" s="95"/>
      <c r="F390" s="237">
        <v>2050699</v>
      </c>
      <c r="G390" s="38">
        <f t="shared" si="13"/>
        <v>0</v>
      </c>
      <c r="H390" s="237" t="s">
        <v>339</v>
      </c>
    </row>
    <row r="391" spans="1:8" s="156" customFormat="1" ht="15">
      <c r="A391" s="228" t="s">
        <v>340</v>
      </c>
      <c r="B391" s="161">
        <f>SUM(B392:B394)</f>
        <v>378</v>
      </c>
      <c r="C391" s="161">
        <f>SUM(C392:C394)</f>
        <v>360</v>
      </c>
      <c r="D391" s="236">
        <f t="shared" si="12"/>
        <v>95.2</v>
      </c>
      <c r="E391" s="95"/>
      <c r="F391" s="237">
        <v>20507</v>
      </c>
      <c r="G391" s="38">
        <f t="shared" si="13"/>
        <v>360</v>
      </c>
      <c r="H391" s="237" t="s">
        <v>340</v>
      </c>
    </row>
    <row r="392" spans="1:8" s="156" customFormat="1" ht="15">
      <c r="A392" s="228" t="s">
        <v>341</v>
      </c>
      <c r="B392" s="161">
        <f>VLOOKUP(F392,'[1]表二（旧）'!$F$5:$G$1311,2,FALSE)</f>
        <v>321</v>
      </c>
      <c r="C392" s="161">
        <v>360</v>
      </c>
      <c r="D392" s="236">
        <f t="shared" si="12"/>
        <v>112.1</v>
      </c>
      <c r="E392" s="95"/>
      <c r="F392" s="237">
        <v>2050701</v>
      </c>
      <c r="G392" s="38">
        <f t="shared" si="13"/>
        <v>360</v>
      </c>
      <c r="H392" s="237" t="s">
        <v>341</v>
      </c>
    </row>
    <row r="393" spans="1:8" s="156" customFormat="1" ht="15">
      <c r="A393" s="228" t="s">
        <v>342</v>
      </c>
      <c r="B393" s="161">
        <f>VLOOKUP(F393,'[1]表二（旧）'!$F$5:$G$1311,2,FALSE)</f>
        <v>0</v>
      </c>
      <c r="C393" s="161"/>
      <c r="D393" s="236">
        <f t="shared" si="12"/>
      </c>
      <c r="E393" s="95"/>
      <c r="F393" s="237">
        <v>2050702</v>
      </c>
      <c r="G393" s="38">
        <f t="shared" si="13"/>
        <v>0</v>
      </c>
      <c r="H393" s="237" t="s">
        <v>342</v>
      </c>
    </row>
    <row r="394" spans="1:8" s="156" customFormat="1" ht="15">
      <c r="A394" s="229" t="s">
        <v>343</v>
      </c>
      <c r="B394" s="161">
        <f>VLOOKUP(F394,'[1]表二（旧）'!$F$5:$G$1311,2,FALSE)</f>
        <v>57</v>
      </c>
      <c r="C394" s="161"/>
      <c r="D394" s="236">
        <f t="shared" si="12"/>
        <v>0</v>
      </c>
      <c r="E394" s="95"/>
      <c r="F394" s="237">
        <v>2050799</v>
      </c>
      <c r="G394" s="38">
        <f t="shared" si="13"/>
        <v>0</v>
      </c>
      <c r="H394" s="237" t="s">
        <v>343</v>
      </c>
    </row>
    <row r="395" spans="1:8" s="156" customFormat="1" ht="15">
      <c r="A395" s="229" t="s">
        <v>344</v>
      </c>
      <c r="B395" s="161">
        <f>SUM(B396:B400)</f>
        <v>590</v>
      </c>
      <c r="C395" s="161">
        <f>SUM(C396:C400)</f>
        <v>555</v>
      </c>
      <c r="D395" s="236">
        <f t="shared" si="12"/>
        <v>94.1</v>
      </c>
      <c r="E395" s="95"/>
      <c r="F395" s="237">
        <v>20508</v>
      </c>
      <c r="G395" s="38">
        <f t="shared" si="13"/>
        <v>555</v>
      </c>
      <c r="H395" s="237" t="s">
        <v>344</v>
      </c>
    </row>
    <row r="396" spans="1:8" s="156" customFormat="1" ht="15">
      <c r="A396" s="229" t="s">
        <v>345</v>
      </c>
      <c r="B396" s="161">
        <f>VLOOKUP(F396,'[1]表二（旧）'!$F$5:$G$1311,2,FALSE)</f>
        <v>418</v>
      </c>
      <c r="C396" s="161">
        <v>410</v>
      </c>
      <c r="D396" s="236">
        <f t="shared" si="12"/>
        <v>98.1</v>
      </c>
      <c r="E396" s="95"/>
      <c r="F396" s="237">
        <v>2050801</v>
      </c>
      <c r="G396" s="38">
        <f t="shared" si="13"/>
        <v>410</v>
      </c>
      <c r="H396" s="237" t="s">
        <v>345</v>
      </c>
    </row>
    <row r="397" spans="1:8" s="156" customFormat="1" ht="15">
      <c r="A397" s="228" t="s">
        <v>346</v>
      </c>
      <c r="B397" s="161">
        <f>VLOOKUP(F397,'[1]表二（旧）'!$F$5:$G$1311,2,FALSE)</f>
        <v>172</v>
      </c>
      <c r="C397" s="161">
        <v>145</v>
      </c>
      <c r="D397" s="236">
        <f t="shared" si="12"/>
        <v>84.3</v>
      </c>
      <c r="E397" s="95"/>
      <c r="F397" s="237">
        <v>2050802</v>
      </c>
      <c r="G397" s="38">
        <f t="shared" si="13"/>
        <v>145</v>
      </c>
      <c r="H397" s="237" t="s">
        <v>346</v>
      </c>
    </row>
    <row r="398" spans="1:8" s="156" customFormat="1" ht="15">
      <c r="A398" s="228" t="s">
        <v>347</v>
      </c>
      <c r="B398" s="161">
        <f>VLOOKUP(F398,'[1]表二（旧）'!$F$5:$G$1311,2,FALSE)</f>
        <v>0</v>
      </c>
      <c r="C398" s="161"/>
      <c r="D398" s="236">
        <f t="shared" si="12"/>
      </c>
      <c r="E398" s="95"/>
      <c r="F398" s="237">
        <v>2050803</v>
      </c>
      <c r="G398" s="38">
        <f t="shared" si="13"/>
        <v>0</v>
      </c>
      <c r="H398" s="237" t="s">
        <v>347</v>
      </c>
    </row>
    <row r="399" spans="1:8" s="156" customFormat="1" ht="15">
      <c r="A399" s="228" t="s">
        <v>348</v>
      </c>
      <c r="B399" s="161">
        <f>VLOOKUP(F399,'[1]表二（旧）'!$F$5:$G$1311,2,FALSE)</f>
        <v>0</v>
      </c>
      <c r="C399" s="161"/>
      <c r="D399" s="236">
        <f t="shared" si="12"/>
      </c>
      <c r="E399" s="95"/>
      <c r="F399" s="237">
        <v>2050804</v>
      </c>
      <c r="G399" s="38">
        <f t="shared" si="13"/>
        <v>0</v>
      </c>
      <c r="H399" s="237" t="s">
        <v>348</v>
      </c>
    </row>
    <row r="400" spans="1:8" s="156" customFormat="1" ht="15">
      <c r="A400" s="228" t="s">
        <v>349</v>
      </c>
      <c r="B400" s="161">
        <f>VLOOKUP(F400,'[1]表二（旧）'!$F$5:$G$1311,2,FALSE)</f>
        <v>0</v>
      </c>
      <c r="C400" s="161"/>
      <c r="D400" s="236">
        <f t="shared" si="12"/>
      </c>
      <c r="E400" s="95"/>
      <c r="F400" s="237">
        <v>2050899</v>
      </c>
      <c r="G400" s="38">
        <f t="shared" si="13"/>
        <v>0</v>
      </c>
      <c r="H400" s="237" t="s">
        <v>349</v>
      </c>
    </row>
    <row r="401" spans="1:8" s="156" customFormat="1" ht="15">
      <c r="A401" s="228" t="s">
        <v>350</v>
      </c>
      <c r="B401" s="161">
        <f>SUM(B402:B407)</f>
        <v>1470</v>
      </c>
      <c r="C401" s="161">
        <f>SUM(C402:C407)</f>
        <v>2500</v>
      </c>
      <c r="D401" s="236">
        <f t="shared" si="12"/>
        <v>170.1</v>
      </c>
      <c r="E401" s="95"/>
      <c r="F401" s="237">
        <v>20509</v>
      </c>
      <c r="G401" s="38">
        <f t="shared" si="13"/>
        <v>2500</v>
      </c>
      <c r="H401" s="237" t="s">
        <v>350</v>
      </c>
    </row>
    <row r="402" spans="1:8" s="156" customFormat="1" ht="15">
      <c r="A402" s="229" t="s">
        <v>351</v>
      </c>
      <c r="B402" s="161">
        <f>VLOOKUP(F402,'[1]表二（旧）'!$F$5:$G$1311,2,FALSE)</f>
        <v>729</v>
      </c>
      <c r="C402" s="161">
        <v>1000</v>
      </c>
      <c r="D402" s="236">
        <f t="shared" si="12"/>
        <v>137.2</v>
      </c>
      <c r="E402" s="95"/>
      <c r="F402" s="237">
        <v>2050901</v>
      </c>
      <c r="G402" s="38">
        <f t="shared" si="13"/>
        <v>1000</v>
      </c>
      <c r="H402" s="237" t="s">
        <v>351</v>
      </c>
    </row>
    <row r="403" spans="1:8" s="156" customFormat="1" ht="15">
      <c r="A403" s="229" t="s">
        <v>352</v>
      </c>
      <c r="B403" s="161">
        <f>VLOOKUP(F403,'[1]表二（旧）'!$F$5:$G$1311,2,FALSE)</f>
        <v>50</v>
      </c>
      <c r="C403" s="161">
        <v>200</v>
      </c>
      <c r="D403" s="236">
        <f t="shared" si="12"/>
        <v>400</v>
      </c>
      <c r="E403" s="95"/>
      <c r="F403" s="237">
        <v>2050902</v>
      </c>
      <c r="G403" s="38">
        <f t="shared" si="13"/>
        <v>200</v>
      </c>
      <c r="H403" s="237" t="s">
        <v>352</v>
      </c>
    </row>
    <row r="404" spans="1:8" s="156" customFormat="1" ht="15">
      <c r="A404" s="229" t="s">
        <v>353</v>
      </c>
      <c r="B404" s="161">
        <f>VLOOKUP(F404,'[1]表二（旧）'!$F$5:$G$1311,2,FALSE)</f>
        <v>100</v>
      </c>
      <c r="C404" s="161">
        <v>300</v>
      </c>
      <c r="D404" s="236">
        <f t="shared" si="12"/>
        <v>300</v>
      </c>
      <c r="E404" s="95"/>
      <c r="F404" s="237">
        <v>2050903</v>
      </c>
      <c r="G404" s="38">
        <f t="shared" si="13"/>
        <v>300</v>
      </c>
      <c r="H404" s="237" t="s">
        <v>353</v>
      </c>
    </row>
    <row r="405" spans="1:8" s="156" customFormat="1" ht="15">
      <c r="A405" s="95" t="s">
        <v>354</v>
      </c>
      <c r="B405" s="161">
        <f>VLOOKUP(F405,'[1]表二（旧）'!$F$5:$G$1311,2,FALSE)</f>
        <v>10</v>
      </c>
      <c r="C405" s="161">
        <v>50</v>
      </c>
      <c r="D405" s="236">
        <f t="shared" si="12"/>
        <v>500</v>
      </c>
      <c r="E405" s="95"/>
      <c r="F405" s="237">
        <v>2050904</v>
      </c>
      <c r="G405" s="38">
        <f t="shared" si="13"/>
        <v>50</v>
      </c>
      <c r="H405" s="237" t="s">
        <v>354</v>
      </c>
    </row>
    <row r="406" spans="1:8" s="156" customFormat="1" ht="15">
      <c r="A406" s="228" t="s">
        <v>355</v>
      </c>
      <c r="B406" s="161">
        <f>VLOOKUP(F406,'[1]表二（旧）'!$F$5:$G$1311,2,FALSE)</f>
        <v>90</v>
      </c>
      <c r="C406" s="161">
        <v>150</v>
      </c>
      <c r="D406" s="236">
        <f t="shared" si="12"/>
        <v>166.7</v>
      </c>
      <c r="E406" s="95"/>
      <c r="F406" s="237">
        <v>2050905</v>
      </c>
      <c r="G406" s="38">
        <f t="shared" si="13"/>
        <v>150</v>
      </c>
      <c r="H406" s="237" t="s">
        <v>355</v>
      </c>
    </row>
    <row r="407" spans="1:8" s="156" customFormat="1" ht="15">
      <c r="A407" s="228" t="s">
        <v>356</v>
      </c>
      <c r="B407" s="161">
        <f>VLOOKUP(F407,'[1]表二（旧）'!$F$5:$G$1311,2,FALSE)</f>
        <v>491</v>
      </c>
      <c r="C407" s="161">
        <v>800</v>
      </c>
      <c r="D407" s="236">
        <f t="shared" si="12"/>
        <v>162.9</v>
      </c>
      <c r="E407" s="95"/>
      <c r="F407" s="237">
        <v>2050999</v>
      </c>
      <c r="G407" s="38">
        <f t="shared" si="13"/>
        <v>800</v>
      </c>
      <c r="H407" s="237" t="s">
        <v>356</v>
      </c>
    </row>
    <row r="408" spans="1:8" s="156" customFormat="1" ht="15">
      <c r="A408" s="228" t="s">
        <v>357</v>
      </c>
      <c r="B408" s="161">
        <f>VLOOKUP(F408,'[1]表二（旧）'!$F$5:$G$1311,2,FALSE)</f>
        <v>111</v>
      </c>
      <c r="C408" s="161"/>
      <c r="D408" s="236">
        <f t="shared" si="12"/>
        <v>0</v>
      </c>
      <c r="E408" s="95"/>
      <c r="F408" s="237">
        <v>20599</v>
      </c>
      <c r="G408" s="38">
        <f t="shared" si="13"/>
        <v>0</v>
      </c>
      <c r="H408" s="237" t="s">
        <v>357</v>
      </c>
    </row>
    <row r="409" spans="1:8" s="156" customFormat="1" ht="15">
      <c r="A409" s="95" t="s">
        <v>358</v>
      </c>
      <c r="B409" s="161">
        <f>SUM(B410,B415,B424,B430,B436,B441,B446,B453,B457,B460,)</f>
        <v>13695</v>
      </c>
      <c r="C409" s="161">
        <f>SUM(C410,C415,C424,C430,C436,C441,C446,C453,C457,C460,)</f>
        <v>6395</v>
      </c>
      <c r="D409" s="236">
        <f t="shared" si="12"/>
        <v>46.7</v>
      </c>
      <c r="E409" s="95"/>
      <c r="F409" s="237">
        <v>206</v>
      </c>
      <c r="G409" s="38">
        <f t="shared" si="13"/>
        <v>6395</v>
      </c>
      <c r="H409" s="237" t="s">
        <v>358</v>
      </c>
    </row>
    <row r="410" spans="1:8" s="156" customFormat="1" ht="15">
      <c r="A410" s="229" t="s">
        <v>359</v>
      </c>
      <c r="B410" s="161">
        <f>SUM(B411:B414)</f>
        <v>622</v>
      </c>
      <c r="C410" s="161">
        <f>SUM(C411:C414)</f>
        <v>595</v>
      </c>
      <c r="D410" s="236">
        <f t="shared" si="12"/>
        <v>95.7</v>
      </c>
      <c r="E410" s="95"/>
      <c r="F410" s="237">
        <v>20601</v>
      </c>
      <c r="G410" s="38">
        <f t="shared" si="13"/>
        <v>595</v>
      </c>
      <c r="H410" s="237" t="s">
        <v>359</v>
      </c>
    </row>
    <row r="411" spans="1:8" s="156" customFormat="1" ht="15">
      <c r="A411" s="228" t="s">
        <v>101</v>
      </c>
      <c r="B411" s="161">
        <f>VLOOKUP(F411,'[1]表二（旧）'!$F$5:$G$1311,2,FALSE)</f>
        <v>622</v>
      </c>
      <c r="C411" s="161">
        <v>430</v>
      </c>
      <c r="D411" s="236">
        <f t="shared" si="12"/>
        <v>69.1</v>
      </c>
      <c r="E411" s="95"/>
      <c r="F411" s="237">
        <v>2060101</v>
      </c>
      <c r="G411" s="38">
        <f t="shared" si="13"/>
        <v>430</v>
      </c>
      <c r="H411" s="237" t="s">
        <v>101</v>
      </c>
    </row>
    <row r="412" spans="1:8" s="156" customFormat="1" ht="15">
      <c r="A412" s="228" t="s">
        <v>102</v>
      </c>
      <c r="B412" s="161">
        <f>VLOOKUP(F412,'[1]表二（旧）'!$F$5:$G$1311,2,FALSE)</f>
        <v>0</v>
      </c>
      <c r="C412" s="161"/>
      <c r="D412" s="236">
        <f t="shared" si="12"/>
      </c>
      <c r="E412" s="95"/>
      <c r="F412" s="237">
        <v>2060102</v>
      </c>
      <c r="G412" s="38">
        <f t="shared" si="13"/>
        <v>0</v>
      </c>
      <c r="H412" s="237" t="s">
        <v>102</v>
      </c>
    </row>
    <row r="413" spans="1:8" s="156" customFormat="1" ht="15">
      <c r="A413" s="228" t="s">
        <v>103</v>
      </c>
      <c r="B413" s="161">
        <f>VLOOKUP(F413,'[1]表二（旧）'!$F$5:$G$1311,2,FALSE)</f>
        <v>0</v>
      </c>
      <c r="C413" s="161"/>
      <c r="D413" s="236">
        <f t="shared" si="12"/>
      </c>
      <c r="E413" s="95"/>
      <c r="F413" s="237">
        <v>2060103</v>
      </c>
      <c r="G413" s="38">
        <f t="shared" si="13"/>
        <v>0</v>
      </c>
      <c r="H413" s="237" t="s">
        <v>103</v>
      </c>
    </row>
    <row r="414" spans="1:8" s="156" customFormat="1" ht="15">
      <c r="A414" s="229" t="s">
        <v>360</v>
      </c>
      <c r="B414" s="161">
        <f>VLOOKUP(F414,'[1]表二（旧）'!$F$5:$G$1311,2,FALSE)</f>
        <v>0</v>
      </c>
      <c r="C414" s="161">
        <v>165</v>
      </c>
      <c r="D414" s="236">
        <f t="shared" si="12"/>
      </c>
      <c r="E414" s="95"/>
      <c r="F414" s="237">
        <v>2060199</v>
      </c>
      <c r="G414" s="38">
        <f t="shared" si="13"/>
        <v>165</v>
      </c>
      <c r="H414" s="237" t="s">
        <v>360</v>
      </c>
    </row>
    <row r="415" spans="1:8" s="156" customFormat="1" ht="15">
      <c r="A415" s="228" t="s">
        <v>361</v>
      </c>
      <c r="B415" s="161">
        <f>SUM(B416:B423)</f>
        <v>0</v>
      </c>
      <c r="C415" s="161">
        <f>SUM(C416:C423)</f>
        <v>0</v>
      </c>
      <c r="D415" s="236">
        <f t="shared" si="12"/>
      </c>
      <c r="E415" s="95"/>
      <c r="F415" s="237">
        <v>20602</v>
      </c>
      <c r="G415" s="38">
        <f t="shared" si="13"/>
        <v>0</v>
      </c>
      <c r="H415" s="237" t="s">
        <v>361</v>
      </c>
    </row>
    <row r="416" spans="1:8" s="156" customFormat="1" ht="15">
      <c r="A416" s="228" t="s">
        <v>362</v>
      </c>
      <c r="B416" s="161">
        <f>VLOOKUP(F416,'[1]表二（旧）'!$F$5:$G$1311,2,FALSE)</f>
        <v>0</v>
      </c>
      <c r="C416" s="161"/>
      <c r="D416" s="236">
        <f t="shared" si="12"/>
      </c>
      <c r="E416" s="95"/>
      <c r="F416" s="237">
        <v>2060201</v>
      </c>
      <c r="G416" s="38">
        <f t="shared" si="13"/>
        <v>0</v>
      </c>
      <c r="H416" s="237" t="s">
        <v>362</v>
      </c>
    </row>
    <row r="417" spans="1:8" s="156" customFormat="1" ht="15">
      <c r="A417" s="228" t="s">
        <v>363</v>
      </c>
      <c r="B417" s="161">
        <f>VLOOKUP(F417,'[1]表二（旧）'!$F$5:$G$1311,2,FALSE)</f>
        <v>0</v>
      </c>
      <c r="C417" s="161"/>
      <c r="D417" s="236">
        <f t="shared" si="12"/>
      </c>
      <c r="E417" s="95"/>
      <c r="F417" s="237">
        <v>2060202</v>
      </c>
      <c r="G417" s="38">
        <f t="shared" si="13"/>
        <v>0</v>
      </c>
      <c r="H417" s="237" t="s">
        <v>363</v>
      </c>
    </row>
    <row r="418" spans="1:8" s="156" customFormat="1" ht="15">
      <c r="A418" s="95" t="s">
        <v>364</v>
      </c>
      <c r="B418" s="161">
        <f>VLOOKUP(F418,'[1]表二（旧）'!$F$5:$G$1311,2,FALSE)</f>
        <v>0</v>
      </c>
      <c r="C418" s="161"/>
      <c r="D418" s="236">
        <f t="shared" si="12"/>
      </c>
      <c r="E418" s="95"/>
      <c r="F418" s="237">
        <v>2060203</v>
      </c>
      <c r="G418" s="38">
        <f t="shared" si="13"/>
        <v>0</v>
      </c>
      <c r="H418" s="237" t="s">
        <v>364</v>
      </c>
    </row>
    <row r="419" spans="1:8" s="156" customFormat="1" ht="15">
      <c r="A419" s="228" t="s">
        <v>365</v>
      </c>
      <c r="B419" s="161">
        <f>VLOOKUP(F419,'[1]表二（旧）'!$F$5:$G$1311,2,FALSE)</f>
        <v>0</v>
      </c>
      <c r="C419" s="161"/>
      <c r="D419" s="236">
        <f t="shared" si="12"/>
      </c>
      <c r="E419" s="95"/>
      <c r="F419" s="237">
        <v>2060204</v>
      </c>
      <c r="G419" s="38">
        <f t="shared" si="13"/>
        <v>0</v>
      </c>
      <c r="H419" s="237" t="s">
        <v>365</v>
      </c>
    </row>
    <row r="420" spans="1:8" s="156" customFormat="1" ht="15">
      <c r="A420" s="228" t="s">
        <v>366</v>
      </c>
      <c r="B420" s="161">
        <f>VLOOKUP(F420,'[1]表二（旧）'!$F$5:$G$1311,2,FALSE)</f>
        <v>0</v>
      </c>
      <c r="C420" s="161"/>
      <c r="D420" s="236">
        <f t="shared" si="12"/>
      </c>
      <c r="E420" s="95"/>
      <c r="F420" s="237">
        <v>2060205</v>
      </c>
      <c r="G420" s="38">
        <f t="shared" si="13"/>
        <v>0</v>
      </c>
      <c r="H420" s="237" t="s">
        <v>366</v>
      </c>
    </row>
    <row r="421" spans="1:8" s="156" customFormat="1" ht="15">
      <c r="A421" s="228" t="s">
        <v>367</v>
      </c>
      <c r="B421" s="161">
        <f>VLOOKUP(F421,'[1]表二（旧）'!$F$5:$G$1311,2,FALSE)</f>
        <v>0</v>
      </c>
      <c r="C421" s="161"/>
      <c r="D421" s="236">
        <f t="shared" si="12"/>
      </c>
      <c r="E421" s="95"/>
      <c r="F421" s="237">
        <v>2060206</v>
      </c>
      <c r="G421" s="38">
        <f t="shared" si="13"/>
        <v>0</v>
      </c>
      <c r="H421" s="237" t="s">
        <v>367</v>
      </c>
    </row>
    <row r="422" spans="1:8" s="156" customFormat="1" ht="15">
      <c r="A422" s="229" t="s">
        <v>368</v>
      </c>
      <c r="B422" s="161">
        <f>VLOOKUP(F422,'[1]表二（旧）'!$F$5:$G$1311,2,FALSE)</f>
        <v>0</v>
      </c>
      <c r="C422" s="161"/>
      <c r="D422" s="236">
        <f t="shared" si="12"/>
      </c>
      <c r="E422" s="95"/>
      <c r="F422" s="237">
        <v>2060207</v>
      </c>
      <c r="G422" s="38">
        <f t="shared" si="13"/>
        <v>0</v>
      </c>
      <c r="H422" s="237" t="s">
        <v>368</v>
      </c>
    </row>
    <row r="423" spans="1:8" s="156" customFormat="1" ht="15">
      <c r="A423" s="229" t="s">
        <v>369</v>
      </c>
      <c r="B423" s="161">
        <f>VLOOKUP(F423,'[1]表二（旧）'!$F$5:$G$1311,2,FALSE)</f>
        <v>0</v>
      </c>
      <c r="C423" s="161"/>
      <c r="D423" s="236">
        <f t="shared" si="12"/>
      </c>
      <c r="E423" s="95"/>
      <c r="F423" s="237">
        <v>2060299</v>
      </c>
      <c r="G423" s="38">
        <f t="shared" si="13"/>
        <v>0</v>
      </c>
      <c r="H423" s="237" t="s">
        <v>369</v>
      </c>
    </row>
    <row r="424" spans="1:8" s="156" customFormat="1" ht="15">
      <c r="A424" s="229" t="s">
        <v>370</v>
      </c>
      <c r="B424" s="161">
        <f>SUM(B425:B429)</f>
        <v>1132</v>
      </c>
      <c r="C424" s="161">
        <f>SUM(C425:C429)</f>
        <v>0</v>
      </c>
      <c r="D424" s="236">
        <f t="shared" si="12"/>
        <v>0</v>
      </c>
      <c r="E424" s="95"/>
      <c r="F424" s="237">
        <v>20603</v>
      </c>
      <c r="G424" s="38">
        <f t="shared" si="13"/>
        <v>0</v>
      </c>
      <c r="H424" s="237" t="s">
        <v>370</v>
      </c>
    </row>
    <row r="425" spans="1:8" s="156" customFormat="1" ht="15">
      <c r="A425" s="228" t="s">
        <v>362</v>
      </c>
      <c r="B425" s="161">
        <f>VLOOKUP(F425,'[1]表二（旧）'!$F$5:$G$1311,2,FALSE)</f>
        <v>0</v>
      </c>
      <c r="C425" s="161"/>
      <c r="D425" s="236">
        <f t="shared" si="12"/>
      </c>
      <c r="E425" s="95"/>
      <c r="F425" s="237">
        <v>2060301</v>
      </c>
      <c r="G425" s="38">
        <f t="shared" si="13"/>
        <v>0</v>
      </c>
      <c r="H425" s="237" t="s">
        <v>362</v>
      </c>
    </row>
    <row r="426" spans="1:8" s="156" customFormat="1" ht="15">
      <c r="A426" s="228" t="s">
        <v>371</v>
      </c>
      <c r="B426" s="161">
        <f>VLOOKUP(F426,'[1]表二（旧）'!$F$5:$G$1311,2,FALSE)</f>
        <v>182</v>
      </c>
      <c r="C426" s="161"/>
      <c r="D426" s="236">
        <f t="shared" si="12"/>
        <v>0</v>
      </c>
      <c r="E426" s="95"/>
      <c r="F426" s="237">
        <v>2060302</v>
      </c>
      <c r="G426" s="38">
        <f t="shared" si="13"/>
        <v>0</v>
      </c>
      <c r="H426" s="237" t="s">
        <v>371</v>
      </c>
    </row>
    <row r="427" spans="1:8" s="156" customFormat="1" ht="15">
      <c r="A427" s="228" t="s">
        <v>372</v>
      </c>
      <c r="B427" s="161">
        <f>VLOOKUP(F427,'[1]表二（旧）'!$F$5:$G$1311,2,FALSE)</f>
        <v>0</v>
      </c>
      <c r="C427" s="161"/>
      <c r="D427" s="236">
        <f t="shared" si="12"/>
      </c>
      <c r="E427" s="95"/>
      <c r="F427" s="237">
        <v>2060303</v>
      </c>
      <c r="G427" s="38">
        <f t="shared" si="13"/>
        <v>0</v>
      </c>
      <c r="H427" s="237" t="s">
        <v>372</v>
      </c>
    </row>
    <row r="428" spans="1:8" s="156" customFormat="1" ht="15">
      <c r="A428" s="229" t="s">
        <v>373</v>
      </c>
      <c r="B428" s="161">
        <f>VLOOKUP(F428,'[1]表二（旧）'!$F$5:$G$1311,2,FALSE)</f>
        <v>0</v>
      </c>
      <c r="C428" s="161"/>
      <c r="D428" s="236">
        <f t="shared" si="12"/>
      </c>
      <c r="E428" s="95"/>
      <c r="F428" s="237">
        <v>2060304</v>
      </c>
      <c r="G428" s="38">
        <f t="shared" si="13"/>
        <v>0</v>
      </c>
      <c r="H428" s="237" t="s">
        <v>373</v>
      </c>
    </row>
    <row r="429" spans="1:8" s="156" customFormat="1" ht="15">
      <c r="A429" s="229" t="s">
        <v>374</v>
      </c>
      <c r="B429" s="161">
        <f>VLOOKUP(F429,'[1]表二（旧）'!$F$5:$G$1311,2,FALSE)</f>
        <v>950</v>
      </c>
      <c r="C429" s="161"/>
      <c r="D429" s="236">
        <f t="shared" si="12"/>
        <v>0</v>
      </c>
      <c r="E429" s="95"/>
      <c r="F429" s="237">
        <v>2060399</v>
      </c>
      <c r="G429" s="38">
        <f t="shared" si="13"/>
        <v>0</v>
      </c>
      <c r="H429" s="237" t="s">
        <v>374</v>
      </c>
    </row>
    <row r="430" spans="1:8" s="156" customFormat="1" ht="15">
      <c r="A430" s="229" t="s">
        <v>375</v>
      </c>
      <c r="B430" s="161">
        <f>SUM(B431:B435)</f>
        <v>3995</v>
      </c>
      <c r="C430" s="161">
        <f>SUM(C431:C435)</f>
        <v>3500</v>
      </c>
      <c r="D430" s="236">
        <f t="shared" si="12"/>
        <v>87.6</v>
      </c>
      <c r="E430" s="95"/>
      <c r="F430" s="237">
        <v>20604</v>
      </c>
      <c r="G430" s="38">
        <f t="shared" si="13"/>
        <v>3500</v>
      </c>
      <c r="H430" s="237" t="s">
        <v>375</v>
      </c>
    </row>
    <row r="431" spans="1:8" s="156" customFormat="1" ht="15">
      <c r="A431" s="95" t="s">
        <v>362</v>
      </c>
      <c r="B431" s="161">
        <f>VLOOKUP(F431,'[1]表二（旧）'!$F$5:$G$1311,2,FALSE)</f>
        <v>9</v>
      </c>
      <c r="C431" s="161"/>
      <c r="D431" s="236">
        <f t="shared" si="12"/>
        <v>0</v>
      </c>
      <c r="E431" s="95"/>
      <c r="F431" s="237">
        <v>2060401</v>
      </c>
      <c r="G431" s="38">
        <f t="shared" si="13"/>
        <v>0</v>
      </c>
      <c r="H431" s="237" t="s">
        <v>362</v>
      </c>
    </row>
    <row r="432" spans="1:8" s="156" customFormat="1" ht="15">
      <c r="A432" s="228" t="s">
        <v>376</v>
      </c>
      <c r="B432" s="161">
        <f>VLOOKUP(F432,'[1]表二（旧）'!$F$5:$G$1311,2,FALSE)</f>
        <v>197</v>
      </c>
      <c r="C432" s="161">
        <v>3500</v>
      </c>
      <c r="D432" s="236">
        <f t="shared" si="12"/>
        <v>1776.6</v>
      </c>
      <c r="E432" s="95"/>
      <c r="F432" s="237">
        <v>2060402</v>
      </c>
      <c r="G432" s="38">
        <f t="shared" si="13"/>
        <v>3500</v>
      </c>
      <c r="H432" s="237" t="s">
        <v>376</v>
      </c>
    </row>
    <row r="433" spans="1:8" s="156" customFormat="1" ht="15">
      <c r="A433" s="228" t="s">
        <v>377</v>
      </c>
      <c r="B433" s="161">
        <f>VLOOKUP(F433,'[1]表二（旧）'!$F$5:$G$1311,2,FALSE)</f>
        <v>0</v>
      </c>
      <c r="C433" s="161"/>
      <c r="D433" s="236">
        <f t="shared" si="12"/>
      </c>
      <c r="E433" s="95"/>
      <c r="F433" s="237">
        <v>2060403</v>
      </c>
      <c r="G433" s="38">
        <f t="shared" si="13"/>
        <v>0</v>
      </c>
      <c r="H433" s="237" t="s">
        <v>377</v>
      </c>
    </row>
    <row r="434" spans="1:8" s="156" customFormat="1" ht="15">
      <c r="A434" s="228" t="s">
        <v>378</v>
      </c>
      <c r="B434" s="161">
        <f>VLOOKUP(F434,'[1]表二（旧）'!$F$5:$G$1311,2,FALSE)</f>
        <v>3789</v>
      </c>
      <c r="C434" s="161"/>
      <c r="D434" s="236">
        <f t="shared" si="12"/>
        <v>0</v>
      </c>
      <c r="E434" s="95"/>
      <c r="F434" s="237">
        <v>2060404</v>
      </c>
      <c r="G434" s="38">
        <f t="shared" si="13"/>
        <v>0</v>
      </c>
      <c r="H434" s="237" t="s">
        <v>378</v>
      </c>
    </row>
    <row r="435" spans="1:8" s="156" customFormat="1" ht="15">
      <c r="A435" s="229" t="s">
        <v>379</v>
      </c>
      <c r="B435" s="161">
        <f>VLOOKUP(F435,'[1]表二（旧）'!$F$5:$G$1311,2,FALSE)</f>
        <v>0</v>
      </c>
      <c r="C435" s="161"/>
      <c r="D435" s="236">
        <f t="shared" si="12"/>
      </c>
      <c r="E435" s="95"/>
      <c r="F435" s="237">
        <v>2060499</v>
      </c>
      <c r="G435" s="38">
        <f t="shared" si="13"/>
        <v>0</v>
      </c>
      <c r="H435" s="237" t="s">
        <v>379</v>
      </c>
    </row>
    <row r="436" spans="1:8" s="156" customFormat="1" ht="15">
      <c r="A436" s="229" t="s">
        <v>380</v>
      </c>
      <c r="B436" s="161">
        <f>SUM(B437:B440)</f>
        <v>0</v>
      </c>
      <c r="C436" s="161">
        <f>SUM(C437:C440)</f>
        <v>0</v>
      </c>
      <c r="D436" s="236">
        <f t="shared" si="12"/>
      </c>
      <c r="E436" s="95"/>
      <c r="F436" s="237">
        <v>20605</v>
      </c>
      <c r="G436" s="38">
        <f t="shared" si="13"/>
        <v>0</v>
      </c>
      <c r="H436" s="237" t="s">
        <v>380</v>
      </c>
    </row>
    <row r="437" spans="1:8" s="156" customFormat="1" ht="15">
      <c r="A437" s="229" t="s">
        <v>362</v>
      </c>
      <c r="B437" s="161">
        <f>VLOOKUP(F437,'[1]表二（旧）'!$F$5:$G$1311,2,FALSE)</f>
        <v>0</v>
      </c>
      <c r="C437" s="161"/>
      <c r="D437" s="236">
        <f t="shared" si="12"/>
      </c>
      <c r="E437" s="95"/>
      <c r="F437" s="237">
        <v>2060501</v>
      </c>
      <c r="G437" s="38">
        <f t="shared" si="13"/>
        <v>0</v>
      </c>
      <c r="H437" s="237" t="s">
        <v>362</v>
      </c>
    </row>
    <row r="438" spans="1:8" s="156" customFormat="1" ht="15">
      <c r="A438" s="228" t="s">
        <v>381</v>
      </c>
      <c r="B438" s="161">
        <f>VLOOKUP(F438,'[1]表二（旧）'!$F$5:$G$1311,2,FALSE)</f>
        <v>0</v>
      </c>
      <c r="C438" s="161"/>
      <c r="D438" s="236">
        <f t="shared" si="12"/>
      </c>
      <c r="E438" s="95"/>
      <c r="F438" s="237">
        <v>2060502</v>
      </c>
      <c r="G438" s="38">
        <f t="shared" si="13"/>
        <v>0</v>
      </c>
      <c r="H438" s="237" t="s">
        <v>381</v>
      </c>
    </row>
    <row r="439" spans="1:8" s="156" customFormat="1" ht="15">
      <c r="A439" s="228" t="s">
        <v>382</v>
      </c>
      <c r="B439" s="161">
        <f>VLOOKUP(F439,'[1]表二（旧）'!$F$5:$G$1311,2,FALSE)</f>
        <v>0</v>
      </c>
      <c r="C439" s="161"/>
      <c r="D439" s="236">
        <f t="shared" si="12"/>
      </c>
      <c r="E439" s="95"/>
      <c r="F439" s="237">
        <v>2060503</v>
      </c>
      <c r="G439" s="38">
        <f t="shared" si="13"/>
        <v>0</v>
      </c>
      <c r="H439" s="237" t="s">
        <v>382</v>
      </c>
    </row>
    <row r="440" spans="1:8" s="156" customFormat="1" ht="15">
      <c r="A440" s="228" t="s">
        <v>383</v>
      </c>
      <c r="B440" s="161">
        <f>VLOOKUP(F440,'[1]表二（旧）'!$F$5:$G$1311,2,FALSE)</f>
        <v>0</v>
      </c>
      <c r="C440" s="161"/>
      <c r="D440" s="236">
        <f t="shared" si="12"/>
      </c>
      <c r="E440" s="95"/>
      <c r="F440" s="237">
        <v>2060599</v>
      </c>
      <c r="G440" s="38">
        <f t="shared" si="13"/>
        <v>0</v>
      </c>
      <c r="H440" s="237" t="s">
        <v>383</v>
      </c>
    </row>
    <row r="441" spans="1:8" s="156" customFormat="1" ht="15">
      <c r="A441" s="229" t="s">
        <v>384</v>
      </c>
      <c r="B441" s="161">
        <f>SUM(B442:B445)</f>
        <v>0</v>
      </c>
      <c r="C441" s="161">
        <f>SUM(C442:C445)</f>
        <v>0</v>
      </c>
      <c r="D441" s="236">
        <f t="shared" si="12"/>
      </c>
      <c r="E441" s="95"/>
      <c r="F441" s="237">
        <v>20606</v>
      </c>
      <c r="G441" s="38">
        <f t="shared" si="13"/>
        <v>0</v>
      </c>
      <c r="H441" s="237" t="s">
        <v>384</v>
      </c>
    </row>
    <row r="442" spans="1:8" s="156" customFormat="1" ht="15">
      <c r="A442" s="229" t="s">
        <v>385</v>
      </c>
      <c r="B442" s="161">
        <f>VLOOKUP(F442,'[1]表二（旧）'!$F$5:$G$1311,2,FALSE)</f>
        <v>0</v>
      </c>
      <c r="C442" s="161"/>
      <c r="D442" s="236">
        <f t="shared" si="12"/>
      </c>
      <c r="E442" s="95"/>
      <c r="F442" s="237">
        <v>2060601</v>
      </c>
      <c r="G442" s="38">
        <f t="shared" si="13"/>
        <v>0</v>
      </c>
      <c r="H442" s="237" t="s">
        <v>385</v>
      </c>
    </row>
    <row r="443" spans="1:8" s="156" customFormat="1" ht="15">
      <c r="A443" s="229" t="s">
        <v>386</v>
      </c>
      <c r="B443" s="161">
        <f>VLOOKUP(F443,'[1]表二（旧）'!$F$5:$G$1311,2,FALSE)</f>
        <v>0</v>
      </c>
      <c r="C443" s="161"/>
      <c r="D443" s="236">
        <f t="shared" si="12"/>
      </c>
      <c r="E443" s="95"/>
      <c r="F443" s="237">
        <v>2060602</v>
      </c>
      <c r="G443" s="38">
        <f t="shared" si="13"/>
        <v>0</v>
      </c>
      <c r="H443" s="237" t="s">
        <v>386</v>
      </c>
    </row>
    <row r="444" spans="1:8" s="156" customFormat="1" ht="15">
      <c r="A444" s="229" t="s">
        <v>387</v>
      </c>
      <c r="B444" s="161">
        <f>VLOOKUP(F444,'[1]表二（旧）'!$F$5:$G$1311,2,FALSE)</f>
        <v>0</v>
      </c>
      <c r="C444" s="161"/>
      <c r="D444" s="236">
        <f t="shared" si="12"/>
      </c>
      <c r="E444" s="95"/>
      <c r="F444" s="237">
        <v>2060603</v>
      </c>
      <c r="G444" s="38">
        <f t="shared" si="13"/>
        <v>0</v>
      </c>
      <c r="H444" s="237" t="s">
        <v>387</v>
      </c>
    </row>
    <row r="445" spans="1:8" s="156" customFormat="1" ht="15">
      <c r="A445" s="229" t="s">
        <v>388</v>
      </c>
      <c r="B445" s="161">
        <f>VLOOKUP(F445,'[1]表二（旧）'!$F$5:$G$1311,2,FALSE)</f>
        <v>0</v>
      </c>
      <c r="C445" s="161"/>
      <c r="D445" s="236">
        <f t="shared" si="12"/>
      </c>
      <c r="E445" s="95"/>
      <c r="F445" s="237">
        <v>2060699</v>
      </c>
      <c r="G445" s="38">
        <f t="shared" si="13"/>
        <v>0</v>
      </c>
      <c r="H445" s="237" t="s">
        <v>388</v>
      </c>
    </row>
    <row r="446" spans="1:8" s="156" customFormat="1" ht="15">
      <c r="A446" s="228" t="s">
        <v>389</v>
      </c>
      <c r="B446" s="161">
        <f>SUM(B447:B452)</f>
        <v>12</v>
      </c>
      <c r="C446" s="161">
        <f>SUM(C447:C452)</f>
        <v>0</v>
      </c>
      <c r="D446" s="236">
        <f t="shared" si="12"/>
        <v>0</v>
      </c>
      <c r="E446" s="95"/>
      <c r="F446" s="237">
        <v>20607</v>
      </c>
      <c r="G446" s="38">
        <f t="shared" si="13"/>
        <v>0</v>
      </c>
      <c r="H446" s="237" t="s">
        <v>389</v>
      </c>
    </row>
    <row r="447" spans="1:8" s="156" customFormat="1" ht="15">
      <c r="A447" s="228" t="s">
        <v>362</v>
      </c>
      <c r="B447" s="161">
        <f>VLOOKUP(F447,'[1]表二（旧）'!$F$5:$G$1311,2,FALSE)</f>
        <v>8</v>
      </c>
      <c r="C447" s="161"/>
      <c r="D447" s="236">
        <f t="shared" si="12"/>
        <v>0</v>
      </c>
      <c r="E447" s="95"/>
      <c r="F447" s="237">
        <v>2060701</v>
      </c>
      <c r="G447" s="38">
        <f t="shared" si="13"/>
        <v>0</v>
      </c>
      <c r="H447" s="237" t="s">
        <v>362</v>
      </c>
    </row>
    <row r="448" spans="1:8" s="156" customFormat="1" ht="15">
      <c r="A448" s="229" t="s">
        <v>390</v>
      </c>
      <c r="B448" s="161">
        <f>VLOOKUP(F448,'[1]表二（旧）'!$F$5:$G$1311,2,FALSE)</f>
        <v>4</v>
      </c>
      <c r="C448" s="161"/>
      <c r="D448" s="236">
        <f t="shared" si="12"/>
        <v>0</v>
      </c>
      <c r="E448" s="95"/>
      <c r="F448" s="237">
        <v>2060702</v>
      </c>
      <c r="G448" s="38">
        <f t="shared" si="13"/>
        <v>0</v>
      </c>
      <c r="H448" s="237" t="s">
        <v>390</v>
      </c>
    </row>
    <row r="449" spans="1:8" s="156" customFormat="1" ht="15">
      <c r="A449" s="229" t="s">
        <v>391</v>
      </c>
      <c r="B449" s="161">
        <f>VLOOKUP(F449,'[1]表二（旧）'!$F$5:$G$1311,2,FALSE)</f>
        <v>0</v>
      </c>
      <c r="C449" s="161"/>
      <c r="D449" s="236">
        <f t="shared" si="12"/>
      </c>
      <c r="E449" s="95"/>
      <c r="F449" s="237">
        <v>2060703</v>
      </c>
      <c r="G449" s="38">
        <f t="shared" si="13"/>
        <v>0</v>
      </c>
      <c r="H449" s="237" t="s">
        <v>391</v>
      </c>
    </row>
    <row r="450" spans="1:8" s="156" customFormat="1" ht="15">
      <c r="A450" s="229" t="s">
        <v>392</v>
      </c>
      <c r="B450" s="161">
        <f>VLOOKUP(F450,'[1]表二（旧）'!$F$5:$G$1311,2,FALSE)</f>
        <v>0</v>
      </c>
      <c r="C450" s="161"/>
      <c r="D450" s="236">
        <f t="shared" si="12"/>
      </c>
      <c r="E450" s="95"/>
      <c r="F450" s="237">
        <v>2060704</v>
      </c>
      <c r="G450" s="38">
        <f t="shared" si="13"/>
        <v>0</v>
      </c>
      <c r="H450" s="237" t="s">
        <v>392</v>
      </c>
    </row>
    <row r="451" spans="1:8" s="156" customFormat="1" ht="15">
      <c r="A451" s="228" t="s">
        <v>393</v>
      </c>
      <c r="B451" s="161">
        <f>VLOOKUP(F451,'[1]表二（旧）'!$F$5:$G$1311,2,FALSE)</f>
        <v>0</v>
      </c>
      <c r="C451" s="161"/>
      <c r="D451" s="236">
        <f t="shared" si="12"/>
      </c>
      <c r="E451" s="95"/>
      <c r="F451" s="237">
        <v>2060705</v>
      </c>
      <c r="G451" s="38">
        <f t="shared" si="13"/>
        <v>0</v>
      </c>
      <c r="H451" s="237" t="s">
        <v>393</v>
      </c>
    </row>
    <row r="452" spans="1:8" s="156" customFormat="1" ht="15">
      <c r="A452" s="228" t="s">
        <v>394</v>
      </c>
      <c r="B452" s="161">
        <f>VLOOKUP(F452,'[1]表二（旧）'!$F$5:$G$1311,2,FALSE)</f>
        <v>0</v>
      </c>
      <c r="C452" s="161"/>
      <c r="D452" s="236">
        <f t="shared" si="12"/>
      </c>
      <c r="E452" s="95"/>
      <c r="F452" s="237">
        <v>2060799</v>
      </c>
      <c r="G452" s="38">
        <f t="shared" si="13"/>
        <v>0</v>
      </c>
      <c r="H452" s="237" t="s">
        <v>394</v>
      </c>
    </row>
    <row r="453" spans="1:8" s="156" customFormat="1" ht="15">
      <c r="A453" s="228" t="s">
        <v>395</v>
      </c>
      <c r="B453" s="161">
        <f>SUM(B454:B456)</f>
        <v>0</v>
      </c>
      <c r="C453" s="161">
        <f>SUM(C454:C456)</f>
        <v>0</v>
      </c>
      <c r="D453" s="236">
        <f aca="true" t="shared" si="14" ref="D453:D516">IF(B453=0,"",ROUND(C453/B453*100,1))</f>
      </c>
      <c r="E453" s="95"/>
      <c r="F453" s="237">
        <v>20608</v>
      </c>
      <c r="G453" s="38">
        <f aca="true" t="shared" si="15" ref="G453:G516">SUM(C453)</f>
        <v>0</v>
      </c>
      <c r="H453" s="237" t="s">
        <v>395</v>
      </c>
    </row>
    <row r="454" spans="1:8" s="156" customFormat="1" ht="15">
      <c r="A454" s="229" t="s">
        <v>396</v>
      </c>
      <c r="B454" s="161">
        <f>VLOOKUP(F454,'[1]表二（旧）'!$F$5:$G$1311,2,FALSE)</f>
        <v>0</v>
      </c>
      <c r="C454" s="161"/>
      <c r="D454" s="236">
        <f t="shared" si="14"/>
      </c>
      <c r="E454" s="95"/>
      <c r="F454" s="237">
        <v>2060801</v>
      </c>
      <c r="G454" s="38">
        <f t="shared" si="15"/>
        <v>0</v>
      </c>
      <c r="H454" s="237" t="s">
        <v>396</v>
      </c>
    </row>
    <row r="455" spans="1:8" s="156" customFormat="1" ht="15">
      <c r="A455" s="229" t="s">
        <v>397</v>
      </c>
      <c r="B455" s="161">
        <f>VLOOKUP(F455,'[1]表二（旧）'!$F$5:$G$1311,2,FALSE)</f>
        <v>0</v>
      </c>
      <c r="C455" s="161"/>
      <c r="D455" s="236">
        <f t="shared" si="14"/>
      </c>
      <c r="E455" s="95"/>
      <c r="F455" s="237">
        <v>2060802</v>
      </c>
      <c r="G455" s="38">
        <f t="shared" si="15"/>
        <v>0</v>
      </c>
      <c r="H455" s="237" t="s">
        <v>397</v>
      </c>
    </row>
    <row r="456" spans="1:8" s="156" customFormat="1" ht="15">
      <c r="A456" s="229" t="s">
        <v>398</v>
      </c>
      <c r="B456" s="161">
        <f>VLOOKUP(F456,'[1]表二（旧）'!$F$5:$G$1311,2,FALSE)</f>
        <v>0</v>
      </c>
      <c r="C456" s="161"/>
      <c r="D456" s="236">
        <f t="shared" si="14"/>
      </c>
      <c r="E456" s="95"/>
      <c r="F456" s="237">
        <v>2060899</v>
      </c>
      <c r="G456" s="38">
        <f t="shared" si="15"/>
        <v>0</v>
      </c>
      <c r="H456" s="237" t="s">
        <v>398</v>
      </c>
    </row>
    <row r="457" spans="1:8" s="156" customFormat="1" ht="15">
      <c r="A457" s="95" t="s">
        <v>399</v>
      </c>
      <c r="B457" s="161">
        <f>SUM(B458:B459)</f>
        <v>0</v>
      </c>
      <c r="C457" s="161">
        <f>SUM(C458:C459)</f>
        <v>0</v>
      </c>
      <c r="D457" s="236">
        <f t="shared" si="14"/>
      </c>
      <c r="E457" s="95"/>
      <c r="F457" s="237">
        <v>20609</v>
      </c>
      <c r="G457" s="38">
        <f t="shared" si="15"/>
        <v>0</v>
      </c>
      <c r="H457" s="237" t="s">
        <v>399</v>
      </c>
    </row>
    <row r="458" spans="1:8" s="156" customFormat="1" ht="15">
      <c r="A458" s="229" t="s">
        <v>400</v>
      </c>
      <c r="B458" s="161">
        <f>VLOOKUP(F458,'[1]表二（旧）'!$F$5:$G$1311,2,FALSE)</f>
        <v>0</v>
      </c>
      <c r="C458" s="161"/>
      <c r="D458" s="236">
        <f t="shared" si="14"/>
      </c>
      <c r="E458" s="95"/>
      <c r="F458" s="237">
        <v>2060901</v>
      </c>
      <c r="G458" s="38">
        <f t="shared" si="15"/>
        <v>0</v>
      </c>
      <c r="H458" s="237" t="s">
        <v>400</v>
      </c>
    </row>
    <row r="459" spans="1:8" s="156" customFormat="1" ht="15">
      <c r="A459" s="229" t="s">
        <v>401</v>
      </c>
      <c r="B459" s="161">
        <f>VLOOKUP(F459,'[1]表二（旧）'!$F$5:$G$1311,2,FALSE)</f>
        <v>0</v>
      </c>
      <c r="C459" s="161"/>
      <c r="D459" s="236">
        <f t="shared" si="14"/>
      </c>
      <c r="E459" s="95"/>
      <c r="F459" s="237">
        <v>2060902</v>
      </c>
      <c r="G459" s="38">
        <f t="shared" si="15"/>
        <v>0</v>
      </c>
      <c r="H459" s="237" t="s">
        <v>401</v>
      </c>
    </row>
    <row r="460" spans="1:8" s="156" customFormat="1" ht="15">
      <c r="A460" s="228" t="s">
        <v>402</v>
      </c>
      <c r="B460" s="161">
        <f>SUM(B461:B464)</f>
        <v>7934</v>
      </c>
      <c r="C460" s="161">
        <f>SUM(C461:C464)</f>
        <v>2300</v>
      </c>
      <c r="D460" s="236">
        <f t="shared" si="14"/>
        <v>29</v>
      </c>
      <c r="E460" s="95"/>
      <c r="F460" s="237">
        <v>20699</v>
      </c>
      <c r="G460" s="38">
        <f t="shared" si="15"/>
        <v>2300</v>
      </c>
      <c r="H460" s="237" t="s">
        <v>402</v>
      </c>
    </row>
    <row r="461" spans="1:8" s="156" customFormat="1" ht="15">
      <c r="A461" s="228" t="s">
        <v>403</v>
      </c>
      <c r="B461" s="161">
        <f>VLOOKUP(F461,'[1]表二（旧）'!$F$5:$G$1311,2,FALSE)</f>
        <v>200</v>
      </c>
      <c r="C461" s="161"/>
      <c r="D461" s="236">
        <f t="shared" si="14"/>
        <v>0</v>
      </c>
      <c r="E461" s="95"/>
      <c r="F461" s="237">
        <v>2069901</v>
      </c>
      <c r="G461" s="38">
        <f t="shared" si="15"/>
        <v>0</v>
      </c>
      <c r="H461" s="237" t="s">
        <v>403</v>
      </c>
    </row>
    <row r="462" spans="1:8" s="156" customFormat="1" ht="15">
      <c r="A462" s="229" t="s">
        <v>404</v>
      </c>
      <c r="B462" s="161">
        <f>VLOOKUP(F462,'[1]表二（旧）'!$F$5:$G$1311,2,FALSE)</f>
        <v>0</v>
      </c>
      <c r="C462" s="161"/>
      <c r="D462" s="236">
        <f t="shared" si="14"/>
      </c>
      <c r="E462" s="95"/>
      <c r="F462" s="237">
        <v>2069902</v>
      </c>
      <c r="G462" s="38">
        <f t="shared" si="15"/>
        <v>0</v>
      </c>
      <c r="H462" s="237" t="s">
        <v>404</v>
      </c>
    </row>
    <row r="463" spans="1:8" s="156" customFormat="1" ht="15">
      <c r="A463" s="229" t="s">
        <v>405</v>
      </c>
      <c r="B463" s="161">
        <f>VLOOKUP(F463,'[1]表二（旧）'!$F$5:$G$1311,2,FALSE)</f>
        <v>0</v>
      </c>
      <c r="C463" s="161"/>
      <c r="D463" s="236">
        <f t="shared" si="14"/>
      </c>
      <c r="E463" s="95"/>
      <c r="F463" s="237">
        <v>2069903</v>
      </c>
      <c r="G463" s="38">
        <f t="shared" si="15"/>
        <v>0</v>
      </c>
      <c r="H463" s="237" t="s">
        <v>405</v>
      </c>
    </row>
    <row r="464" spans="1:8" s="156" customFormat="1" ht="15">
      <c r="A464" s="229" t="s">
        <v>406</v>
      </c>
      <c r="B464" s="161">
        <f>VLOOKUP(F464,'[1]表二（旧）'!$F$5:$G$1311,2,FALSE)</f>
        <v>7734</v>
      </c>
      <c r="C464" s="161">
        <v>2300</v>
      </c>
      <c r="D464" s="236">
        <f t="shared" si="14"/>
        <v>29.7</v>
      </c>
      <c r="E464" s="95"/>
      <c r="F464" s="237">
        <v>2069999</v>
      </c>
      <c r="G464" s="38">
        <f t="shared" si="15"/>
        <v>2300</v>
      </c>
      <c r="H464" s="237" t="s">
        <v>406</v>
      </c>
    </row>
    <row r="465" spans="1:8" s="156" customFormat="1" ht="15">
      <c r="A465" s="95" t="s">
        <v>407</v>
      </c>
      <c r="B465" s="161">
        <f>SUM(B466,B482,B490,B501,B510,B517,)</f>
        <v>3848</v>
      </c>
      <c r="C465" s="161">
        <f>SUM(C466,C482,C490,C501,C510,C517,)</f>
        <v>2016</v>
      </c>
      <c r="D465" s="236">
        <f t="shared" si="14"/>
        <v>52.4</v>
      </c>
      <c r="E465" s="95"/>
      <c r="F465" s="237">
        <v>207</v>
      </c>
      <c r="G465" s="38">
        <f t="shared" si="15"/>
        <v>2016</v>
      </c>
      <c r="H465" s="237" t="s">
        <v>407</v>
      </c>
    </row>
    <row r="466" spans="1:8" s="156" customFormat="1" ht="15">
      <c r="A466" s="95" t="s">
        <v>408</v>
      </c>
      <c r="B466" s="161">
        <f>SUM(B467:B481)</f>
        <v>2776</v>
      </c>
      <c r="C466" s="161">
        <f>SUM(C467:C481)</f>
        <v>1009</v>
      </c>
      <c r="D466" s="236">
        <f t="shared" si="14"/>
        <v>36.3</v>
      </c>
      <c r="E466" s="95"/>
      <c r="F466" s="237">
        <v>20701</v>
      </c>
      <c r="G466" s="38">
        <f t="shared" si="15"/>
        <v>1009</v>
      </c>
      <c r="H466" s="237" t="s">
        <v>408</v>
      </c>
    </row>
    <row r="467" spans="1:8" s="156" customFormat="1" ht="15">
      <c r="A467" s="95" t="s">
        <v>101</v>
      </c>
      <c r="B467" s="161">
        <f>VLOOKUP(F467,'[1]表二（旧）'!$F$5:$G$1311,2,FALSE)+VLOOKUP(2160501,'[1]表二（旧）'!$F$5:$G$1311,2,FALSE)</f>
        <v>1087</v>
      </c>
      <c r="C467" s="161">
        <v>365</v>
      </c>
      <c r="D467" s="236">
        <f t="shared" si="14"/>
        <v>33.6</v>
      </c>
      <c r="E467" s="95"/>
      <c r="F467" s="237">
        <v>2070101</v>
      </c>
      <c r="G467" s="38">
        <f t="shared" si="15"/>
        <v>365</v>
      </c>
      <c r="H467" s="237" t="s">
        <v>101</v>
      </c>
    </row>
    <row r="468" spans="1:8" s="156" customFormat="1" ht="15">
      <c r="A468" s="95" t="s">
        <v>102</v>
      </c>
      <c r="B468" s="161">
        <f>VLOOKUP(F468,'[1]表二（旧）'!$F$5:$G$1311,2,FALSE)+VLOOKUP(2160502,'[1]表二（旧）'!$F$5:$G$1311,2,FALSE)</f>
        <v>2</v>
      </c>
      <c r="C468" s="161"/>
      <c r="D468" s="236">
        <f t="shared" si="14"/>
        <v>0</v>
      </c>
      <c r="E468" s="95"/>
      <c r="F468" s="237">
        <v>2070102</v>
      </c>
      <c r="G468" s="38">
        <f t="shared" si="15"/>
        <v>0</v>
      </c>
      <c r="H468" s="237" t="s">
        <v>102</v>
      </c>
    </row>
    <row r="469" spans="1:8" s="156" customFormat="1" ht="15">
      <c r="A469" s="95" t="s">
        <v>103</v>
      </c>
      <c r="B469" s="161">
        <f>VLOOKUP(F469,'[1]表二（旧）'!$F$5:$G$1311,2,FALSE)+VLOOKUP(2160503,'[1]表二（旧）'!$F$5:$G$1311,2,FALSE)</f>
        <v>0</v>
      </c>
      <c r="C469" s="161"/>
      <c r="D469" s="236">
        <f t="shared" si="14"/>
      </c>
      <c r="E469" s="95"/>
      <c r="F469" s="237">
        <v>2070103</v>
      </c>
      <c r="G469" s="38">
        <f t="shared" si="15"/>
        <v>0</v>
      </c>
      <c r="H469" s="237" t="s">
        <v>103</v>
      </c>
    </row>
    <row r="470" spans="1:8" s="156" customFormat="1" ht="15">
      <c r="A470" s="95" t="s">
        <v>409</v>
      </c>
      <c r="B470" s="161">
        <f>VLOOKUP(F470,'[1]表二（旧）'!$F$5:$G$1311,2,FALSE)</f>
        <v>23</v>
      </c>
      <c r="C470" s="161"/>
      <c r="D470" s="236">
        <f t="shared" si="14"/>
        <v>0</v>
      </c>
      <c r="E470" s="95"/>
      <c r="F470" s="237">
        <v>2070104</v>
      </c>
      <c r="G470" s="38">
        <f t="shared" si="15"/>
        <v>0</v>
      </c>
      <c r="H470" s="237" t="s">
        <v>409</v>
      </c>
    </row>
    <row r="471" spans="1:8" s="156" customFormat="1" ht="15">
      <c r="A471" s="95" t="s">
        <v>410</v>
      </c>
      <c r="B471" s="161">
        <f>VLOOKUP(F471,'[1]表二（旧）'!$F$5:$G$1311,2,FALSE)</f>
        <v>0</v>
      </c>
      <c r="C471" s="161"/>
      <c r="D471" s="236">
        <f t="shared" si="14"/>
      </c>
      <c r="E471" s="95"/>
      <c r="F471" s="237">
        <v>2070105</v>
      </c>
      <c r="G471" s="38">
        <f t="shared" si="15"/>
        <v>0</v>
      </c>
      <c r="H471" s="237" t="s">
        <v>410</v>
      </c>
    </row>
    <row r="472" spans="1:8" s="156" customFormat="1" ht="15">
      <c r="A472" s="95" t="s">
        <v>411</v>
      </c>
      <c r="B472" s="161">
        <f>VLOOKUP(F472,'[1]表二（旧）'!$F$5:$G$1311,2,FALSE)</f>
        <v>1</v>
      </c>
      <c r="C472" s="161"/>
      <c r="D472" s="236">
        <f t="shared" si="14"/>
        <v>0</v>
      </c>
      <c r="E472" s="95"/>
      <c r="F472" s="237">
        <v>2070106</v>
      </c>
      <c r="G472" s="38">
        <f t="shared" si="15"/>
        <v>0</v>
      </c>
      <c r="H472" s="237" t="s">
        <v>411</v>
      </c>
    </row>
    <row r="473" spans="1:8" s="156" customFormat="1" ht="15">
      <c r="A473" s="95" t="s">
        <v>412</v>
      </c>
      <c r="B473" s="161">
        <f>VLOOKUP(F473,'[1]表二（旧）'!$F$5:$G$1311,2,FALSE)</f>
        <v>0</v>
      </c>
      <c r="C473" s="161"/>
      <c r="D473" s="236">
        <f t="shared" si="14"/>
      </c>
      <c r="E473" s="95"/>
      <c r="F473" s="237">
        <v>2070107</v>
      </c>
      <c r="G473" s="38">
        <f t="shared" si="15"/>
        <v>0</v>
      </c>
      <c r="H473" s="237" t="s">
        <v>412</v>
      </c>
    </row>
    <row r="474" spans="1:8" s="156" customFormat="1" ht="15">
      <c r="A474" s="95" t="s">
        <v>413</v>
      </c>
      <c r="B474" s="161">
        <f>VLOOKUP(F474,'[1]表二（旧）'!$F$5:$G$1311,2,FALSE)</f>
        <v>0</v>
      </c>
      <c r="C474" s="161"/>
      <c r="D474" s="236">
        <f t="shared" si="14"/>
      </c>
      <c r="E474" s="95"/>
      <c r="F474" s="237">
        <v>2070108</v>
      </c>
      <c r="G474" s="38">
        <f t="shared" si="15"/>
        <v>0</v>
      </c>
      <c r="H474" s="237" t="s">
        <v>413</v>
      </c>
    </row>
    <row r="475" spans="1:8" s="156" customFormat="1" ht="15">
      <c r="A475" s="95" t="s">
        <v>414</v>
      </c>
      <c r="B475" s="161">
        <f>VLOOKUP(F475,'[1]表二（旧）'!$F$5:$G$1311,2,FALSE)</f>
        <v>468</v>
      </c>
      <c r="C475" s="161"/>
      <c r="D475" s="236">
        <f t="shared" si="14"/>
        <v>0</v>
      </c>
      <c r="E475" s="95"/>
      <c r="F475" s="237">
        <v>2070109</v>
      </c>
      <c r="G475" s="38">
        <f t="shared" si="15"/>
        <v>0</v>
      </c>
      <c r="H475" s="237" t="s">
        <v>414</v>
      </c>
    </row>
    <row r="476" spans="1:8" s="156" customFormat="1" ht="15">
      <c r="A476" s="95" t="s">
        <v>415</v>
      </c>
      <c r="B476" s="161">
        <f>VLOOKUP(F476,'[1]表二（旧）'!$F$5:$G$1311,2,FALSE)</f>
        <v>0</v>
      </c>
      <c r="C476" s="161"/>
      <c r="D476" s="236">
        <f t="shared" si="14"/>
      </c>
      <c r="E476" s="95"/>
      <c r="F476" s="237">
        <v>2070110</v>
      </c>
      <c r="G476" s="38">
        <f t="shared" si="15"/>
        <v>0</v>
      </c>
      <c r="H476" s="237" t="s">
        <v>415</v>
      </c>
    </row>
    <row r="477" spans="1:8" s="156" customFormat="1" ht="15">
      <c r="A477" s="95" t="s">
        <v>416</v>
      </c>
      <c r="B477" s="161">
        <f>VLOOKUP(F477,'[1]表二（旧）'!$F$5:$G$1311,2,FALSE)</f>
        <v>6</v>
      </c>
      <c r="C477" s="161"/>
      <c r="D477" s="236">
        <f t="shared" si="14"/>
        <v>0</v>
      </c>
      <c r="E477" s="95"/>
      <c r="F477" s="237">
        <v>2070111</v>
      </c>
      <c r="G477" s="38">
        <f t="shared" si="15"/>
        <v>0</v>
      </c>
      <c r="H477" s="237" t="s">
        <v>416</v>
      </c>
    </row>
    <row r="478" spans="1:8" s="156" customFormat="1" ht="15">
      <c r="A478" s="95" t="s">
        <v>417</v>
      </c>
      <c r="B478" s="161">
        <f>VLOOKUP(F478,'[1]表二（旧）'!$F$5:$G$1311,2,FALSE)</f>
        <v>78</v>
      </c>
      <c r="C478" s="161"/>
      <c r="D478" s="236">
        <f t="shared" si="14"/>
        <v>0</v>
      </c>
      <c r="E478" s="95"/>
      <c r="F478" s="237">
        <v>2070112</v>
      </c>
      <c r="G478" s="38">
        <f t="shared" si="15"/>
        <v>0</v>
      </c>
      <c r="H478" s="237" t="s">
        <v>417</v>
      </c>
    </row>
    <row r="479" spans="1:8" s="156" customFormat="1" ht="15">
      <c r="A479" s="95" t="s">
        <v>418</v>
      </c>
      <c r="B479" s="161">
        <f>VLOOKUP(2160504,'[1]表二（旧）'!$F$5:$G$1311,2,FALSE)</f>
        <v>51</v>
      </c>
      <c r="C479" s="161"/>
      <c r="D479" s="236">
        <f t="shared" si="14"/>
        <v>0</v>
      </c>
      <c r="E479" s="95"/>
      <c r="F479" s="237">
        <v>2070113</v>
      </c>
      <c r="G479" s="38">
        <f t="shared" si="15"/>
        <v>0</v>
      </c>
      <c r="H479" s="237" t="s">
        <v>418</v>
      </c>
    </row>
    <row r="480" spans="1:8" s="156" customFormat="1" ht="15">
      <c r="A480" s="95" t="s">
        <v>419</v>
      </c>
      <c r="B480" s="161">
        <f>VLOOKUP(2160505,'[1]表二（旧）'!$F$5:$G$1311,2,FALSE)</f>
        <v>0</v>
      </c>
      <c r="C480" s="161"/>
      <c r="D480" s="236">
        <f t="shared" si="14"/>
      </c>
      <c r="E480" s="95"/>
      <c r="F480" s="237">
        <v>2070114</v>
      </c>
      <c r="G480" s="38">
        <f t="shared" si="15"/>
        <v>0</v>
      </c>
      <c r="H480" s="237" t="s">
        <v>419</v>
      </c>
    </row>
    <row r="481" spans="1:8" s="156" customFormat="1" ht="15">
      <c r="A481" s="95" t="s">
        <v>420</v>
      </c>
      <c r="B481" s="161">
        <f>VLOOKUP(F481,'[1]表二（旧）'!$F$5:$G$1311,2,FALSE)+VLOOKUP(2160599,'[1]表二（旧）'!$F$5:$G$1311,2,FALSE)</f>
        <v>1060</v>
      </c>
      <c r="C481" s="161">
        <v>644</v>
      </c>
      <c r="D481" s="236">
        <f t="shared" si="14"/>
        <v>60.8</v>
      </c>
      <c r="E481" s="95"/>
      <c r="F481" s="237">
        <v>2070199</v>
      </c>
      <c r="G481" s="38">
        <f t="shared" si="15"/>
        <v>644</v>
      </c>
      <c r="H481" s="237" t="s">
        <v>420</v>
      </c>
    </row>
    <row r="482" spans="1:8" s="156" customFormat="1" ht="15">
      <c r="A482" s="95" t="s">
        <v>421</v>
      </c>
      <c r="B482" s="161">
        <f>SUM(B483:B489)</f>
        <v>149</v>
      </c>
      <c r="C482" s="161">
        <f>SUM(C483:C489)</f>
        <v>45</v>
      </c>
      <c r="D482" s="236">
        <f t="shared" si="14"/>
        <v>30.2</v>
      </c>
      <c r="E482" s="95"/>
      <c r="F482" s="237">
        <v>20702</v>
      </c>
      <c r="G482" s="38">
        <f t="shared" si="15"/>
        <v>45</v>
      </c>
      <c r="H482" s="237" t="s">
        <v>421</v>
      </c>
    </row>
    <row r="483" spans="1:8" s="156" customFormat="1" ht="15">
      <c r="A483" s="95" t="s">
        <v>101</v>
      </c>
      <c r="B483" s="161">
        <f>VLOOKUP(F483,'[1]表二（旧）'!$F$5:$G$1311,2,FALSE)</f>
        <v>0</v>
      </c>
      <c r="C483" s="161"/>
      <c r="D483" s="236">
        <f t="shared" si="14"/>
      </c>
      <c r="E483" s="95"/>
      <c r="F483" s="237">
        <v>2070201</v>
      </c>
      <c r="G483" s="38">
        <f t="shared" si="15"/>
        <v>0</v>
      </c>
      <c r="H483" s="237" t="s">
        <v>101</v>
      </c>
    </row>
    <row r="484" spans="1:8" s="156" customFormat="1" ht="15">
      <c r="A484" s="95" t="s">
        <v>102</v>
      </c>
      <c r="B484" s="161">
        <f>VLOOKUP(F484,'[1]表二（旧）'!$F$5:$G$1311,2,FALSE)</f>
        <v>0</v>
      </c>
      <c r="C484" s="161"/>
      <c r="D484" s="236">
        <f t="shared" si="14"/>
      </c>
      <c r="E484" s="95"/>
      <c r="F484" s="237">
        <v>2070202</v>
      </c>
      <c r="G484" s="38">
        <f t="shared" si="15"/>
        <v>0</v>
      </c>
      <c r="H484" s="237" t="s">
        <v>102</v>
      </c>
    </row>
    <row r="485" spans="1:8" s="156" customFormat="1" ht="15">
      <c r="A485" s="95" t="s">
        <v>103</v>
      </c>
      <c r="B485" s="161">
        <f>VLOOKUP(F485,'[1]表二（旧）'!$F$5:$G$1311,2,FALSE)</f>
        <v>0</v>
      </c>
      <c r="C485" s="161"/>
      <c r="D485" s="236">
        <f t="shared" si="14"/>
      </c>
      <c r="E485" s="95"/>
      <c r="F485" s="237">
        <v>2070203</v>
      </c>
      <c r="G485" s="38">
        <f t="shared" si="15"/>
        <v>0</v>
      </c>
      <c r="H485" s="237" t="s">
        <v>103</v>
      </c>
    </row>
    <row r="486" spans="1:8" s="156" customFormat="1" ht="15">
      <c r="A486" s="95" t="s">
        <v>422</v>
      </c>
      <c r="B486" s="161">
        <f>VLOOKUP(F486,'[1]表二（旧）'!$F$5:$G$1311,2,FALSE)</f>
        <v>110</v>
      </c>
      <c r="C486" s="161"/>
      <c r="D486" s="236">
        <f t="shared" si="14"/>
        <v>0</v>
      </c>
      <c r="E486" s="95"/>
      <c r="F486" s="237">
        <v>2070204</v>
      </c>
      <c r="G486" s="38">
        <f t="shared" si="15"/>
        <v>0</v>
      </c>
      <c r="H486" s="237" t="s">
        <v>422</v>
      </c>
    </row>
    <row r="487" spans="1:8" s="156" customFormat="1" ht="15">
      <c r="A487" s="95" t="s">
        <v>423</v>
      </c>
      <c r="B487" s="161">
        <f>VLOOKUP(F487,'[1]表二（旧）'!$F$5:$G$1311,2,FALSE)</f>
        <v>39</v>
      </c>
      <c r="C487" s="161">
        <v>45</v>
      </c>
      <c r="D487" s="236">
        <f t="shared" si="14"/>
        <v>115.4</v>
      </c>
      <c r="E487" s="95"/>
      <c r="F487" s="237">
        <v>2070205</v>
      </c>
      <c r="G487" s="38">
        <f t="shared" si="15"/>
        <v>45</v>
      </c>
      <c r="H487" s="237" t="s">
        <v>423</v>
      </c>
    </row>
    <row r="488" spans="1:8" s="156" customFormat="1" ht="15">
      <c r="A488" s="95" t="s">
        <v>424</v>
      </c>
      <c r="B488" s="161">
        <f>VLOOKUP(F488,'[1]表二（旧）'!$F$5:$G$1311,2,FALSE)</f>
        <v>0</v>
      </c>
      <c r="C488" s="161"/>
      <c r="D488" s="236">
        <f t="shared" si="14"/>
      </c>
      <c r="E488" s="95"/>
      <c r="F488" s="237">
        <v>2070206</v>
      </c>
      <c r="G488" s="38">
        <f t="shared" si="15"/>
        <v>0</v>
      </c>
      <c r="H488" s="237" t="s">
        <v>424</v>
      </c>
    </row>
    <row r="489" spans="1:8" s="156" customFormat="1" ht="15">
      <c r="A489" s="95" t="s">
        <v>425</v>
      </c>
      <c r="B489" s="161">
        <f>VLOOKUP(F489,'[1]表二（旧）'!$F$5:$G$1311,2,FALSE)</f>
        <v>0</v>
      </c>
      <c r="C489" s="161"/>
      <c r="D489" s="236">
        <f t="shared" si="14"/>
      </c>
      <c r="E489" s="95"/>
      <c r="F489" s="237">
        <v>2070299</v>
      </c>
      <c r="G489" s="38">
        <f t="shared" si="15"/>
        <v>0</v>
      </c>
      <c r="H489" s="237" t="s">
        <v>425</v>
      </c>
    </row>
    <row r="490" spans="1:8" s="156" customFormat="1" ht="15">
      <c r="A490" s="95" t="s">
        <v>426</v>
      </c>
      <c r="B490" s="161">
        <f>SUM(B491:B500)</f>
        <v>129</v>
      </c>
      <c r="C490" s="161">
        <f>SUM(C491:C500)</f>
        <v>145</v>
      </c>
      <c r="D490" s="236">
        <f t="shared" si="14"/>
        <v>112.4</v>
      </c>
      <c r="E490" s="95"/>
      <c r="F490" s="237">
        <v>20703</v>
      </c>
      <c r="G490" s="38">
        <f t="shared" si="15"/>
        <v>145</v>
      </c>
      <c r="H490" s="237" t="s">
        <v>426</v>
      </c>
    </row>
    <row r="491" spans="1:8" s="156" customFormat="1" ht="15">
      <c r="A491" s="95" t="s">
        <v>101</v>
      </c>
      <c r="B491" s="161">
        <f>VLOOKUP(F491,'[1]表二（旧）'!$F$5:$G$1311,2,FALSE)</f>
        <v>101</v>
      </c>
      <c r="C491" s="161">
        <v>145</v>
      </c>
      <c r="D491" s="236">
        <f t="shared" si="14"/>
        <v>143.6</v>
      </c>
      <c r="E491" s="95"/>
      <c r="F491" s="237">
        <v>2070301</v>
      </c>
      <c r="G491" s="38">
        <f t="shared" si="15"/>
        <v>145</v>
      </c>
      <c r="H491" s="237" t="s">
        <v>101</v>
      </c>
    </row>
    <row r="492" spans="1:8" s="156" customFormat="1" ht="15">
      <c r="A492" s="95" t="s">
        <v>102</v>
      </c>
      <c r="B492" s="161">
        <f>VLOOKUP(F492,'[1]表二（旧）'!$F$5:$G$1311,2,FALSE)</f>
        <v>0</v>
      </c>
      <c r="C492" s="161"/>
      <c r="D492" s="236">
        <f t="shared" si="14"/>
      </c>
      <c r="E492" s="95"/>
      <c r="F492" s="237">
        <v>2070302</v>
      </c>
      <c r="G492" s="38">
        <f t="shared" si="15"/>
        <v>0</v>
      </c>
      <c r="H492" s="237" t="s">
        <v>102</v>
      </c>
    </row>
    <row r="493" spans="1:8" s="156" customFormat="1" ht="15">
      <c r="A493" s="95" t="s">
        <v>103</v>
      </c>
      <c r="B493" s="161">
        <f>VLOOKUP(F493,'[1]表二（旧）'!$F$5:$G$1311,2,FALSE)</f>
        <v>0</v>
      </c>
      <c r="C493" s="161"/>
      <c r="D493" s="236">
        <f t="shared" si="14"/>
      </c>
      <c r="E493" s="95"/>
      <c r="F493" s="237">
        <v>2070303</v>
      </c>
      <c r="G493" s="38">
        <f t="shared" si="15"/>
        <v>0</v>
      </c>
      <c r="H493" s="237" t="s">
        <v>103</v>
      </c>
    </row>
    <row r="494" spans="1:8" s="156" customFormat="1" ht="15">
      <c r="A494" s="95" t="s">
        <v>427</v>
      </c>
      <c r="B494" s="161">
        <f>VLOOKUP(F494,'[1]表二（旧）'!$F$5:$G$1311,2,FALSE)</f>
        <v>0</v>
      </c>
      <c r="C494" s="161"/>
      <c r="D494" s="236">
        <f t="shared" si="14"/>
      </c>
      <c r="E494" s="95"/>
      <c r="F494" s="237">
        <v>2070304</v>
      </c>
      <c r="G494" s="38">
        <f t="shared" si="15"/>
        <v>0</v>
      </c>
      <c r="H494" s="237" t="s">
        <v>427</v>
      </c>
    </row>
    <row r="495" spans="1:8" s="156" customFormat="1" ht="15">
      <c r="A495" s="95" t="s">
        <v>428</v>
      </c>
      <c r="B495" s="161">
        <f>VLOOKUP(F495,'[1]表二（旧）'!$F$5:$G$1311,2,FALSE)</f>
        <v>0</v>
      </c>
      <c r="C495" s="161"/>
      <c r="D495" s="236">
        <f t="shared" si="14"/>
      </c>
      <c r="E495" s="95"/>
      <c r="F495" s="237">
        <v>2070305</v>
      </c>
      <c r="G495" s="38">
        <f t="shared" si="15"/>
        <v>0</v>
      </c>
      <c r="H495" s="237" t="s">
        <v>428</v>
      </c>
    </row>
    <row r="496" spans="1:8" s="156" customFormat="1" ht="15">
      <c r="A496" s="95" t="s">
        <v>429</v>
      </c>
      <c r="B496" s="161">
        <f>VLOOKUP(F496,'[1]表二（旧）'!$F$5:$G$1311,2,FALSE)</f>
        <v>28</v>
      </c>
      <c r="C496" s="161"/>
      <c r="D496" s="236">
        <f t="shared" si="14"/>
        <v>0</v>
      </c>
      <c r="E496" s="95"/>
      <c r="F496" s="237">
        <v>2070306</v>
      </c>
      <c r="G496" s="38">
        <f t="shared" si="15"/>
        <v>0</v>
      </c>
      <c r="H496" s="237" t="s">
        <v>429</v>
      </c>
    </row>
    <row r="497" spans="1:8" s="156" customFormat="1" ht="15">
      <c r="A497" s="95" t="s">
        <v>430</v>
      </c>
      <c r="B497" s="161">
        <f>VLOOKUP(F497,'[1]表二（旧）'!$F$5:$G$1311,2,FALSE)</f>
        <v>0</v>
      </c>
      <c r="C497" s="161"/>
      <c r="D497" s="236">
        <f t="shared" si="14"/>
      </c>
      <c r="E497" s="95"/>
      <c r="F497" s="237">
        <v>2070307</v>
      </c>
      <c r="G497" s="38">
        <f t="shared" si="15"/>
        <v>0</v>
      </c>
      <c r="H497" s="237" t="s">
        <v>430</v>
      </c>
    </row>
    <row r="498" spans="1:8" s="156" customFormat="1" ht="15">
      <c r="A498" s="95" t="s">
        <v>431</v>
      </c>
      <c r="B498" s="161">
        <f>VLOOKUP(F498,'[1]表二（旧）'!$F$5:$G$1311,2,FALSE)</f>
        <v>0</v>
      </c>
      <c r="C498" s="161"/>
      <c r="D498" s="236">
        <f t="shared" si="14"/>
      </c>
      <c r="E498" s="95"/>
      <c r="F498" s="237">
        <v>2070308</v>
      </c>
      <c r="G498" s="38">
        <f t="shared" si="15"/>
        <v>0</v>
      </c>
      <c r="H498" s="237" t="s">
        <v>431</v>
      </c>
    </row>
    <row r="499" spans="1:8" s="156" customFormat="1" ht="15">
      <c r="A499" s="95" t="s">
        <v>432</v>
      </c>
      <c r="B499" s="161">
        <f>VLOOKUP(F499,'[1]表二（旧）'!$F$5:$G$1311,2,FALSE)</f>
        <v>0</v>
      </c>
      <c r="C499" s="161"/>
      <c r="D499" s="236">
        <f t="shared" si="14"/>
      </c>
      <c r="E499" s="95"/>
      <c r="F499" s="237">
        <v>2070309</v>
      </c>
      <c r="G499" s="38">
        <f t="shared" si="15"/>
        <v>0</v>
      </c>
      <c r="H499" s="237" t="s">
        <v>432</v>
      </c>
    </row>
    <row r="500" spans="1:8" s="156" customFormat="1" ht="15">
      <c r="A500" s="95" t="s">
        <v>433</v>
      </c>
      <c r="B500" s="161">
        <f>VLOOKUP(F500,'[1]表二（旧）'!$F$5:$G$1311,2,FALSE)</f>
        <v>0</v>
      </c>
      <c r="C500" s="161"/>
      <c r="D500" s="236">
        <f t="shared" si="14"/>
      </c>
      <c r="E500" s="95"/>
      <c r="F500" s="237">
        <v>2070399</v>
      </c>
      <c r="G500" s="38">
        <f t="shared" si="15"/>
        <v>0</v>
      </c>
      <c r="H500" s="237" t="s">
        <v>433</v>
      </c>
    </row>
    <row r="501" spans="1:8" s="156" customFormat="1" ht="15">
      <c r="A501" s="95" t="s">
        <v>434</v>
      </c>
      <c r="B501" s="161">
        <f>SUM(B502:B509)</f>
        <v>508</v>
      </c>
      <c r="C501" s="161">
        <f>SUM(C502:C509)</f>
        <v>39</v>
      </c>
      <c r="D501" s="236">
        <f t="shared" si="14"/>
        <v>7.7</v>
      </c>
      <c r="E501" s="95"/>
      <c r="F501" s="237">
        <v>20706</v>
      </c>
      <c r="G501" s="38">
        <f t="shared" si="15"/>
        <v>39</v>
      </c>
      <c r="H501" s="237" t="s">
        <v>434</v>
      </c>
    </row>
    <row r="502" spans="1:8" s="156" customFormat="1" ht="15">
      <c r="A502" s="95" t="s">
        <v>101</v>
      </c>
      <c r="B502" s="161">
        <f>VLOOKUP(2070401,'[1]表二（旧）'!$F$5:$G$1311,2,FALSE)</f>
        <v>415</v>
      </c>
      <c r="C502" s="161"/>
      <c r="D502" s="236">
        <f t="shared" si="14"/>
        <v>0</v>
      </c>
      <c r="E502" s="95"/>
      <c r="F502" s="237">
        <v>2070601</v>
      </c>
      <c r="G502" s="38">
        <f t="shared" si="15"/>
        <v>0</v>
      </c>
      <c r="H502" s="237" t="s">
        <v>101</v>
      </c>
    </row>
    <row r="503" spans="1:8" s="156" customFormat="1" ht="15">
      <c r="A503" s="95" t="s">
        <v>435</v>
      </c>
      <c r="B503" s="161">
        <f>VLOOKUP(2070402,'[1]表二（旧）'!$F$5:$G$1311,2,FALSE)</f>
        <v>0</v>
      </c>
      <c r="C503" s="161"/>
      <c r="D503" s="236">
        <f t="shared" si="14"/>
      </c>
      <c r="E503" s="95"/>
      <c r="F503" s="237">
        <v>2070602</v>
      </c>
      <c r="G503" s="38">
        <f t="shared" si="15"/>
        <v>0</v>
      </c>
      <c r="H503" s="95" t="s">
        <v>435</v>
      </c>
    </row>
    <row r="504" spans="1:8" s="156" customFormat="1" ht="15">
      <c r="A504" s="95" t="s">
        <v>103</v>
      </c>
      <c r="B504" s="161">
        <f>VLOOKUP(2070403,'[1]表二（旧）'!$F$5:$G$1311,2,FALSE)</f>
        <v>0</v>
      </c>
      <c r="C504" s="161"/>
      <c r="D504" s="236">
        <f t="shared" si="14"/>
      </c>
      <c r="E504" s="95"/>
      <c r="F504" s="237">
        <v>2070603</v>
      </c>
      <c r="G504" s="38">
        <f t="shared" si="15"/>
        <v>0</v>
      </c>
      <c r="H504" s="237" t="s">
        <v>103</v>
      </c>
    </row>
    <row r="505" spans="1:8" s="156" customFormat="1" ht="15">
      <c r="A505" s="95" t="s">
        <v>436</v>
      </c>
      <c r="B505" s="161">
        <f>VLOOKUP(2070407,'[1]表二（旧）'!$F$5:$G$1311,2,FALSE)</f>
        <v>0</v>
      </c>
      <c r="C505" s="161"/>
      <c r="D505" s="236">
        <f t="shared" si="14"/>
      </c>
      <c r="E505" s="95"/>
      <c r="F505" s="237">
        <v>2070604</v>
      </c>
      <c r="G505" s="38">
        <f t="shared" si="15"/>
        <v>0</v>
      </c>
      <c r="H505" s="237" t="s">
        <v>436</v>
      </c>
    </row>
    <row r="506" spans="1:8" s="156" customFormat="1" ht="15">
      <c r="A506" s="95" t="s">
        <v>437</v>
      </c>
      <c r="B506" s="161">
        <f>VLOOKUP(2070408,'[1]表二（旧）'!$F$5:$G$1311,2,FALSE)</f>
        <v>0</v>
      </c>
      <c r="C506" s="161"/>
      <c r="D506" s="236">
        <f t="shared" si="14"/>
      </c>
      <c r="E506" s="95"/>
      <c r="F506" s="237">
        <v>2070605</v>
      </c>
      <c r="G506" s="38">
        <f t="shared" si="15"/>
        <v>0</v>
      </c>
      <c r="H506" s="237" t="s">
        <v>437</v>
      </c>
    </row>
    <row r="507" spans="1:8" s="156" customFormat="1" ht="15">
      <c r="A507" s="95" t="s">
        <v>438</v>
      </c>
      <c r="B507" s="161">
        <f>VLOOKUP(2070409,'[1]表二（旧）'!$F$5:$G$1311,2,FALSE)</f>
        <v>5</v>
      </c>
      <c r="C507" s="161"/>
      <c r="D507" s="236">
        <f t="shared" si="14"/>
        <v>0</v>
      </c>
      <c r="E507" s="95"/>
      <c r="F507" s="237">
        <v>2070606</v>
      </c>
      <c r="G507" s="38">
        <f t="shared" si="15"/>
        <v>0</v>
      </c>
      <c r="H507" s="237" t="s">
        <v>438</v>
      </c>
    </row>
    <row r="508" spans="1:8" s="156" customFormat="1" ht="15">
      <c r="A508" s="95" t="s">
        <v>439</v>
      </c>
      <c r="B508" s="161">
        <f>VLOOKUP(2070406,'[1]表二（旧）'!$F$5:$G$1311,2,FALSE)</f>
        <v>8</v>
      </c>
      <c r="C508" s="161"/>
      <c r="D508" s="236">
        <f t="shared" si="14"/>
        <v>0</v>
      </c>
      <c r="E508" s="95"/>
      <c r="F508" s="237">
        <v>2070607</v>
      </c>
      <c r="G508" s="38">
        <f t="shared" si="15"/>
        <v>0</v>
      </c>
      <c r="H508" s="237" t="s">
        <v>439</v>
      </c>
    </row>
    <row r="509" spans="1:8" s="156" customFormat="1" ht="15">
      <c r="A509" s="95" t="s">
        <v>440</v>
      </c>
      <c r="B509" s="161">
        <f>VLOOKUP(2070499,'[1]表二（旧）'!$F$5:$G$1311,2,FALSE)</f>
        <v>80</v>
      </c>
      <c r="C509" s="161">
        <v>39</v>
      </c>
      <c r="D509" s="236">
        <f t="shared" si="14"/>
        <v>48.8</v>
      </c>
      <c r="E509" s="95"/>
      <c r="F509" s="237">
        <v>2070699</v>
      </c>
      <c r="G509" s="38">
        <f t="shared" si="15"/>
        <v>39</v>
      </c>
      <c r="H509" s="237" t="s">
        <v>440</v>
      </c>
    </row>
    <row r="510" spans="1:8" s="156" customFormat="1" ht="15">
      <c r="A510" s="95" t="s">
        <v>441</v>
      </c>
      <c r="B510" s="161">
        <f>SUM(B511:B516)</f>
        <v>220</v>
      </c>
      <c r="C510" s="161">
        <f>SUM(C511:C516)</f>
        <v>778</v>
      </c>
      <c r="D510" s="236">
        <f t="shared" si="14"/>
        <v>353.6</v>
      </c>
      <c r="E510" s="95"/>
      <c r="F510" s="237">
        <v>20708</v>
      </c>
      <c r="G510" s="38">
        <f t="shared" si="15"/>
        <v>778</v>
      </c>
      <c r="H510" s="237" t="s">
        <v>441</v>
      </c>
    </row>
    <row r="511" spans="1:8" s="156" customFormat="1" ht="15">
      <c r="A511" s="95" t="s">
        <v>101</v>
      </c>
      <c r="B511" s="161"/>
      <c r="C511" s="161">
        <v>189</v>
      </c>
      <c r="D511" s="236">
        <f t="shared" si="14"/>
      </c>
      <c r="E511" s="95"/>
      <c r="F511" s="237">
        <v>2070801</v>
      </c>
      <c r="G511" s="38">
        <f t="shared" si="15"/>
        <v>189</v>
      </c>
      <c r="H511" s="237" t="s">
        <v>101</v>
      </c>
    </row>
    <row r="512" spans="1:8" s="156" customFormat="1" ht="15">
      <c r="A512" s="95" t="s">
        <v>102</v>
      </c>
      <c r="B512" s="161"/>
      <c r="C512" s="161"/>
      <c r="D512" s="236">
        <f t="shared" si="14"/>
      </c>
      <c r="E512" s="95"/>
      <c r="F512" s="237">
        <v>2070802</v>
      </c>
      <c r="G512" s="38">
        <f t="shared" si="15"/>
        <v>0</v>
      </c>
      <c r="H512" s="237" t="s">
        <v>102</v>
      </c>
    </row>
    <row r="513" spans="1:8" s="156" customFormat="1" ht="15">
      <c r="A513" s="95" t="s">
        <v>103</v>
      </c>
      <c r="B513" s="161"/>
      <c r="C513" s="161"/>
      <c r="D513" s="236">
        <f t="shared" si="14"/>
      </c>
      <c r="E513" s="95"/>
      <c r="F513" s="237">
        <v>2070803</v>
      </c>
      <c r="G513" s="38">
        <f t="shared" si="15"/>
        <v>0</v>
      </c>
      <c r="H513" s="237" t="s">
        <v>103</v>
      </c>
    </row>
    <row r="514" spans="1:8" s="156" customFormat="1" ht="15">
      <c r="A514" s="95" t="s">
        <v>442</v>
      </c>
      <c r="B514" s="161">
        <f>VLOOKUP(2070404,'[1]表二（旧）'!$F$5:$G$1311,2,FALSE)</f>
        <v>0</v>
      </c>
      <c r="C514" s="161"/>
      <c r="D514" s="236">
        <f t="shared" si="14"/>
      </c>
      <c r="E514" s="95"/>
      <c r="F514" s="237">
        <v>2070804</v>
      </c>
      <c r="G514" s="38">
        <f t="shared" si="15"/>
        <v>0</v>
      </c>
      <c r="H514" s="237" t="s">
        <v>442</v>
      </c>
    </row>
    <row r="515" spans="1:8" s="156" customFormat="1" ht="15">
      <c r="A515" s="95" t="s">
        <v>443</v>
      </c>
      <c r="B515" s="161">
        <f>VLOOKUP(2070405,'[1]表二（旧）'!$F$5:$G$1311,2,FALSE)</f>
        <v>220</v>
      </c>
      <c r="C515" s="161"/>
      <c r="D515" s="236">
        <f t="shared" si="14"/>
        <v>0</v>
      </c>
      <c r="E515" s="95"/>
      <c r="F515" s="237">
        <v>2070805</v>
      </c>
      <c r="G515" s="38">
        <f t="shared" si="15"/>
        <v>0</v>
      </c>
      <c r="H515" s="237" t="s">
        <v>443</v>
      </c>
    </row>
    <row r="516" spans="1:8" s="156" customFormat="1" ht="15">
      <c r="A516" s="95" t="s">
        <v>444</v>
      </c>
      <c r="B516" s="161"/>
      <c r="C516" s="161">
        <v>589</v>
      </c>
      <c r="D516" s="236">
        <f t="shared" si="14"/>
      </c>
      <c r="E516" s="95"/>
      <c r="F516" s="237">
        <v>2070899</v>
      </c>
      <c r="G516" s="38">
        <f t="shared" si="15"/>
        <v>589</v>
      </c>
      <c r="H516" s="237" t="s">
        <v>444</v>
      </c>
    </row>
    <row r="517" spans="1:8" s="156" customFormat="1" ht="15">
      <c r="A517" s="95" t="s">
        <v>445</v>
      </c>
      <c r="B517" s="161">
        <f>SUM(B518:B520)</f>
        <v>66</v>
      </c>
      <c r="C517" s="161">
        <f>SUM(C518:C520)</f>
        <v>0</v>
      </c>
      <c r="D517" s="236">
        <f aca="true" t="shared" si="16" ref="D517:D580">IF(B517=0,"",ROUND(C517/B517*100,1))</f>
        <v>0</v>
      </c>
      <c r="E517" s="95"/>
      <c r="F517" s="237">
        <v>20799</v>
      </c>
      <c r="G517" s="38">
        <f aca="true" t="shared" si="17" ref="G517:G580">SUM(C517)</f>
        <v>0</v>
      </c>
      <c r="H517" s="237" t="s">
        <v>445</v>
      </c>
    </row>
    <row r="518" spans="1:8" s="156" customFormat="1" ht="15">
      <c r="A518" s="95" t="s">
        <v>446</v>
      </c>
      <c r="B518" s="161">
        <f>VLOOKUP(F518,'[1]表二（旧）'!$F$5:$G$1311,2,FALSE)</f>
        <v>0</v>
      </c>
      <c r="C518" s="161"/>
      <c r="D518" s="236">
        <f t="shared" si="16"/>
      </c>
      <c r="E518" s="95"/>
      <c r="F518" s="237">
        <v>2079902</v>
      </c>
      <c r="G518" s="38">
        <f t="shared" si="17"/>
        <v>0</v>
      </c>
      <c r="H518" s="237" t="s">
        <v>446</v>
      </c>
    </row>
    <row r="519" spans="1:8" s="156" customFormat="1" ht="15">
      <c r="A519" s="95" t="s">
        <v>447</v>
      </c>
      <c r="B519" s="161">
        <f>VLOOKUP(F519,'[1]表二（旧）'!$F$5:$G$1311,2,FALSE)</f>
        <v>0</v>
      </c>
      <c r="C519" s="161"/>
      <c r="D519" s="236">
        <f t="shared" si="16"/>
      </c>
      <c r="E519" s="95"/>
      <c r="F519" s="237">
        <v>2079903</v>
      </c>
      <c r="G519" s="38">
        <f t="shared" si="17"/>
        <v>0</v>
      </c>
      <c r="H519" s="237" t="s">
        <v>447</v>
      </c>
    </row>
    <row r="520" spans="1:8" s="156" customFormat="1" ht="15">
      <c r="A520" s="95" t="s">
        <v>448</v>
      </c>
      <c r="B520" s="161">
        <f>VLOOKUP(F520,'[1]表二（旧）'!$F$5:$G$1311,2,FALSE)</f>
        <v>66</v>
      </c>
      <c r="C520" s="161"/>
      <c r="D520" s="236">
        <f t="shared" si="16"/>
        <v>0</v>
      </c>
      <c r="E520" s="95"/>
      <c r="F520" s="237">
        <v>2079999</v>
      </c>
      <c r="G520" s="38">
        <f t="shared" si="17"/>
        <v>0</v>
      </c>
      <c r="H520" s="237" t="s">
        <v>448</v>
      </c>
    </row>
    <row r="521" spans="1:8" s="156" customFormat="1" ht="15">
      <c r="A521" s="95" t="s">
        <v>449</v>
      </c>
      <c r="B521" s="161">
        <f>SUM(B522,B536,B544,B546,B555,B559,B569,B577,B584,B591,B600,B605,B608,B611,B614,B617,B620,B624,B629,B637,)</f>
        <v>80411</v>
      </c>
      <c r="C521" s="161">
        <f>SUM(C522,C536,C544,C546,C555,C559,C569,C577,C584,C591,C600,C605,C608,C611,C614,C617,C620,C624,C629,C637,)</f>
        <v>72073</v>
      </c>
      <c r="D521" s="236">
        <f t="shared" si="16"/>
        <v>89.6</v>
      </c>
      <c r="E521" s="95"/>
      <c r="F521" s="237">
        <v>208</v>
      </c>
      <c r="G521" s="38">
        <f t="shared" si="17"/>
        <v>72073</v>
      </c>
      <c r="H521" s="237" t="s">
        <v>449</v>
      </c>
    </row>
    <row r="522" spans="1:8" s="156" customFormat="1" ht="15">
      <c r="A522" s="95" t="s">
        <v>450</v>
      </c>
      <c r="B522" s="161">
        <f>SUM(B523:B535)</f>
        <v>1618</v>
      </c>
      <c r="C522" s="161">
        <f>SUM(C523:C535)</f>
        <v>2126</v>
      </c>
      <c r="D522" s="236">
        <f t="shared" si="16"/>
        <v>131.4</v>
      </c>
      <c r="E522" s="95"/>
      <c r="F522" s="237">
        <v>20801</v>
      </c>
      <c r="G522" s="38">
        <f t="shared" si="17"/>
        <v>2126</v>
      </c>
      <c r="H522" s="237" t="s">
        <v>450</v>
      </c>
    </row>
    <row r="523" spans="1:8" s="156" customFormat="1" ht="15">
      <c r="A523" s="95" t="s">
        <v>101</v>
      </c>
      <c r="B523" s="161">
        <f>VLOOKUP(F523,'[1]表二（旧）'!$F$5:$G$1311,2,FALSE)</f>
        <v>610</v>
      </c>
      <c r="C523" s="161">
        <v>810</v>
      </c>
      <c r="D523" s="236">
        <f t="shared" si="16"/>
        <v>132.8</v>
      </c>
      <c r="E523" s="95"/>
      <c r="F523" s="237">
        <v>2080101</v>
      </c>
      <c r="G523" s="38">
        <f t="shared" si="17"/>
        <v>810</v>
      </c>
      <c r="H523" s="237" t="s">
        <v>101</v>
      </c>
    </row>
    <row r="524" spans="1:8" s="156" customFormat="1" ht="15">
      <c r="A524" s="95" t="s">
        <v>102</v>
      </c>
      <c r="B524" s="161">
        <f>VLOOKUP(F524,'[1]表二（旧）'!$F$5:$G$1311,2,FALSE)</f>
        <v>0</v>
      </c>
      <c r="C524" s="161"/>
      <c r="D524" s="236">
        <f t="shared" si="16"/>
      </c>
      <c r="E524" s="95"/>
      <c r="F524" s="237">
        <v>2080102</v>
      </c>
      <c r="G524" s="38">
        <f t="shared" si="17"/>
        <v>0</v>
      </c>
      <c r="H524" s="237" t="s">
        <v>102</v>
      </c>
    </row>
    <row r="525" spans="1:8" s="156" customFormat="1" ht="15">
      <c r="A525" s="95" t="s">
        <v>103</v>
      </c>
      <c r="B525" s="161">
        <f>VLOOKUP(F525,'[1]表二（旧）'!$F$5:$G$1311,2,FALSE)</f>
        <v>0</v>
      </c>
      <c r="C525" s="161"/>
      <c r="D525" s="236">
        <f t="shared" si="16"/>
      </c>
      <c r="E525" s="95"/>
      <c r="F525" s="237">
        <v>2080103</v>
      </c>
      <c r="G525" s="38">
        <f t="shared" si="17"/>
        <v>0</v>
      </c>
      <c r="H525" s="237" t="s">
        <v>103</v>
      </c>
    </row>
    <row r="526" spans="1:8" s="156" customFormat="1" ht="15">
      <c r="A526" s="95" t="s">
        <v>451</v>
      </c>
      <c r="B526" s="161">
        <f>VLOOKUP(F526,'[1]表二（旧）'!$F$5:$G$1311,2,FALSE)</f>
        <v>59</v>
      </c>
      <c r="C526" s="161"/>
      <c r="D526" s="236">
        <f t="shared" si="16"/>
        <v>0</v>
      </c>
      <c r="E526" s="95"/>
      <c r="F526" s="237">
        <v>2080104</v>
      </c>
      <c r="G526" s="38">
        <f t="shared" si="17"/>
        <v>0</v>
      </c>
      <c r="H526" s="237" t="s">
        <v>451</v>
      </c>
    </row>
    <row r="527" spans="1:8" s="156" customFormat="1" ht="15">
      <c r="A527" s="95" t="s">
        <v>452</v>
      </c>
      <c r="B527" s="161">
        <f>VLOOKUP(F527,'[1]表二（旧）'!$F$5:$G$1311,2,FALSE)</f>
        <v>97</v>
      </c>
      <c r="C527" s="161">
        <v>385</v>
      </c>
      <c r="D527" s="236">
        <f t="shared" si="16"/>
        <v>396.9</v>
      </c>
      <c r="E527" s="95"/>
      <c r="F527" s="237">
        <v>2080105</v>
      </c>
      <c r="G527" s="38">
        <f t="shared" si="17"/>
        <v>385</v>
      </c>
      <c r="H527" s="237" t="s">
        <v>452</v>
      </c>
    </row>
    <row r="528" spans="1:8" s="156" customFormat="1" ht="15">
      <c r="A528" s="95" t="s">
        <v>453</v>
      </c>
      <c r="B528" s="161">
        <f>VLOOKUP(F528,'[1]表二（旧）'!$F$5:$G$1311,2,FALSE)</f>
        <v>0</v>
      </c>
      <c r="C528" s="161"/>
      <c r="D528" s="236">
        <f t="shared" si="16"/>
      </c>
      <c r="E528" s="95"/>
      <c r="F528" s="237">
        <v>2080106</v>
      </c>
      <c r="G528" s="38">
        <f t="shared" si="17"/>
        <v>0</v>
      </c>
      <c r="H528" s="237" t="s">
        <v>453</v>
      </c>
    </row>
    <row r="529" spans="1:8" s="156" customFormat="1" ht="15">
      <c r="A529" s="95" t="s">
        <v>454</v>
      </c>
      <c r="B529" s="161">
        <f>VLOOKUP(F529,'[1]表二（旧）'!$F$5:$G$1311,2,FALSE)</f>
        <v>749</v>
      </c>
      <c r="C529" s="161">
        <v>844</v>
      </c>
      <c r="D529" s="236">
        <f t="shared" si="16"/>
        <v>112.7</v>
      </c>
      <c r="E529" s="95"/>
      <c r="F529" s="237">
        <v>2080107</v>
      </c>
      <c r="G529" s="38">
        <f t="shared" si="17"/>
        <v>844</v>
      </c>
      <c r="H529" s="237" t="s">
        <v>454</v>
      </c>
    </row>
    <row r="530" spans="1:8" s="156" customFormat="1" ht="15">
      <c r="A530" s="95" t="s">
        <v>143</v>
      </c>
      <c r="B530" s="161">
        <f>VLOOKUP(F530,'[1]表二（旧）'!$F$5:$G$1311,2,FALSE)</f>
        <v>0</v>
      </c>
      <c r="C530" s="161"/>
      <c r="D530" s="236">
        <f t="shared" si="16"/>
      </c>
      <c r="E530" s="95"/>
      <c r="F530" s="237">
        <v>2080108</v>
      </c>
      <c r="G530" s="38">
        <f t="shared" si="17"/>
        <v>0</v>
      </c>
      <c r="H530" s="237" t="s">
        <v>143</v>
      </c>
    </row>
    <row r="531" spans="1:8" s="156" customFormat="1" ht="15">
      <c r="A531" s="95" t="s">
        <v>455</v>
      </c>
      <c r="B531" s="161">
        <f>VLOOKUP(F531,'[1]表二（旧）'!$F$5:$G$1311,2,FALSE)</f>
        <v>103</v>
      </c>
      <c r="C531" s="161"/>
      <c r="D531" s="236">
        <f t="shared" si="16"/>
        <v>0</v>
      </c>
      <c r="E531" s="95"/>
      <c r="F531" s="237">
        <v>2080109</v>
      </c>
      <c r="G531" s="38">
        <f t="shared" si="17"/>
        <v>0</v>
      </c>
      <c r="H531" s="237" t="s">
        <v>455</v>
      </c>
    </row>
    <row r="532" spans="1:8" s="156" customFormat="1" ht="15">
      <c r="A532" s="95" t="s">
        <v>456</v>
      </c>
      <c r="B532" s="161">
        <f>VLOOKUP(F532,'[1]表二（旧）'!$F$5:$G$1311,2,FALSE)</f>
        <v>0</v>
      </c>
      <c r="C532" s="161"/>
      <c r="D532" s="236">
        <f t="shared" si="16"/>
      </c>
      <c r="E532" s="95"/>
      <c r="F532" s="237">
        <v>2080110</v>
      </c>
      <c r="G532" s="38">
        <f t="shared" si="17"/>
        <v>0</v>
      </c>
      <c r="H532" s="237" t="s">
        <v>456</v>
      </c>
    </row>
    <row r="533" spans="1:8" s="156" customFormat="1" ht="15">
      <c r="A533" s="95" t="s">
        <v>457</v>
      </c>
      <c r="B533" s="161">
        <f>VLOOKUP(F533,'[1]表二（旧）'!$F$5:$G$1311,2,FALSE)</f>
        <v>0</v>
      </c>
      <c r="C533" s="161"/>
      <c r="D533" s="236">
        <f t="shared" si="16"/>
      </c>
      <c r="E533" s="95"/>
      <c r="F533" s="237">
        <v>2080111</v>
      </c>
      <c r="G533" s="38">
        <f t="shared" si="17"/>
        <v>0</v>
      </c>
      <c r="H533" s="237" t="s">
        <v>457</v>
      </c>
    </row>
    <row r="534" spans="1:8" s="156" customFormat="1" ht="15">
      <c r="A534" s="95" t="s">
        <v>458</v>
      </c>
      <c r="B534" s="161">
        <f>VLOOKUP(F534,'[1]表二（旧）'!$F$5:$G$1311,2,FALSE)</f>
        <v>0</v>
      </c>
      <c r="C534" s="161"/>
      <c r="D534" s="236">
        <f t="shared" si="16"/>
      </c>
      <c r="E534" s="95"/>
      <c r="F534" s="237">
        <v>2080112</v>
      </c>
      <c r="G534" s="38">
        <f t="shared" si="17"/>
        <v>0</v>
      </c>
      <c r="H534" s="237" t="s">
        <v>458</v>
      </c>
    </row>
    <row r="535" spans="1:8" s="156" customFormat="1" ht="15">
      <c r="A535" s="95" t="s">
        <v>459</v>
      </c>
      <c r="B535" s="161">
        <f>VLOOKUP(F535,'[1]表二（旧）'!$F$5:$G$1311,2,FALSE)</f>
        <v>0</v>
      </c>
      <c r="C535" s="161">
        <v>87</v>
      </c>
      <c r="D535" s="236">
        <f t="shared" si="16"/>
      </c>
      <c r="E535" s="95"/>
      <c r="F535" s="237">
        <v>2080199</v>
      </c>
      <c r="G535" s="38">
        <f t="shared" si="17"/>
        <v>87</v>
      </c>
      <c r="H535" s="237" t="s">
        <v>459</v>
      </c>
    </row>
    <row r="536" spans="1:8" s="156" customFormat="1" ht="15">
      <c r="A536" s="95" t="s">
        <v>460</v>
      </c>
      <c r="B536" s="161">
        <f>SUM(B537:B543)</f>
        <v>748</v>
      </c>
      <c r="C536" s="161">
        <f>SUM(C537:C543)</f>
        <v>504</v>
      </c>
      <c r="D536" s="236">
        <f t="shared" si="16"/>
        <v>67.4</v>
      </c>
      <c r="E536" s="95"/>
      <c r="F536" s="237">
        <v>20802</v>
      </c>
      <c r="G536" s="38">
        <f t="shared" si="17"/>
        <v>504</v>
      </c>
      <c r="H536" s="237" t="s">
        <v>460</v>
      </c>
    </row>
    <row r="537" spans="1:8" s="156" customFormat="1" ht="15">
      <c r="A537" s="95" t="s">
        <v>101</v>
      </c>
      <c r="B537" s="161">
        <f>VLOOKUP(F537,'[1]表二（旧）'!$F$5:$G$1311,2,FALSE)</f>
        <v>485</v>
      </c>
      <c r="C537" s="161">
        <v>483</v>
      </c>
      <c r="D537" s="236">
        <f t="shared" si="16"/>
        <v>99.6</v>
      </c>
      <c r="E537" s="95"/>
      <c r="F537" s="237">
        <v>2080201</v>
      </c>
      <c r="G537" s="38">
        <f t="shared" si="17"/>
        <v>483</v>
      </c>
      <c r="H537" s="237" t="s">
        <v>101</v>
      </c>
    </row>
    <row r="538" spans="1:8" s="156" customFormat="1" ht="15">
      <c r="A538" s="95" t="s">
        <v>102</v>
      </c>
      <c r="B538" s="161">
        <f>VLOOKUP(F538,'[1]表二（旧）'!$F$5:$G$1311,2,FALSE)</f>
        <v>55</v>
      </c>
      <c r="C538" s="161"/>
      <c r="D538" s="236">
        <f t="shared" si="16"/>
        <v>0</v>
      </c>
      <c r="E538" s="95"/>
      <c r="F538" s="237">
        <v>2080202</v>
      </c>
      <c r="G538" s="38">
        <f t="shared" si="17"/>
        <v>0</v>
      </c>
      <c r="H538" s="237" t="s">
        <v>102</v>
      </c>
    </row>
    <row r="539" spans="1:8" s="156" customFormat="1" ht="15">
      <c r="A539" s="95" t="s">
        <v>103</v>
      </c>
      <c r="B539" s="161">
        <f>VLOOKUP(F539,'[1]表二（旧）'!$F$5:$G$1311,2,FALSE)</f>
        <v>106</v>
      </c>
      <c r="C539" s="161"/>
      <c r="D539" s="236">
        <f t="shared" si="16"/>
        <v>0</v>
      </c>
      <c r="E539" s="95"/>
      <c r="F539" s="237">
        <v>2080203</v>
      </c>
      <c r="G539" s="38">
        <f t="shared" si="17"/>
        <v>0</v>
      </c>
      <c r="H539" s="237" t="s">
        <v>103</v>
      </c>
    </row>
    <row r="540" spans="1:8" s="156" customFormat="1" ht="15">
      <c r="A540" s="95" t="s">
        <v>461</v>
      </c>
      <c r="B540" s="161">
        <f>VLOOKUP(F540,'[1]表二（旧）'!$F$5:$G$1311,2,FALSE)</f>
        <v>0</v>
      </c>
      <c r="C540" s="161"/>
      <c r="D540" s="236">
        <f t="shared" si="16"/>
      </c>
      <c r="E540" s="95"/>
      <c r="F540" s="237">
        <v>2080206</v>
      </c>
      <c r="G540" s="38">
        <f t="shared" si="17"/>
        <v>0</v>
      </c>
      <c r="H540" s="237" t="s">
        <v>461</v>
      </c>
    </row>
    <row r="541" spans="1:8" s="156" customFormat="1" ht="15">
      <c r="A541" s="95" t="s">
        <v>462</v>
      </c>
      <c r="B541" s="161">
        <f>VLOOKUP(F541,'[1]表二（旧）'!$F$5:$G$1311,2,FALSE)</f>
        <v>7</v>
      </c>
      <c r="C541" s="161"/>
      <c r="D541" s="236">
        <f t="shared" si="16"/>
        <v>0</v>
      </c>
      <c r="E541" s="95"/>
      <c r="F541" s="237">
        <v>2080207</v>
      </c>
      <c r="G541" s="38">
        <f t="shared" si="17"/>
        <v>0</v>
      </c>
      <c r="H541" s="237" t="s">
        <v>462</v>
      </c>
    </row>
    <row r="542" spans="1:8" s="156" customFormat="1" ht="15">
      <c r="A542" s="95" t="s">
        <v>463</v>
      </c>
      <c r="B542" s="161">
        <f>VLOOKUP(F542,'[1]表二（旧）'!$F$5:$G$1311,2,FALSE)</f>
        <v>3</v>
      </c>
      <c r="C542" s="161"/>
      <c r="D542" s="236">
        <f t="shared" si="16"/>
        <v>0</v>
      </c>
      <c r="E542" s="95"/>
      <c r="F542" s="237">
        <v>2080208</v>
      </c>
      <c r="G542" s="38">
        <f t="shared" si="17"/>
        <v>0</v>
      </c>
      <c r="H542" s="237" t="s">
        <v>463</v>
      </c>
    </row>
    <row r="543" spans="1:8" s="156" customFormat="1" ht="15">
      <c r="A543" s="95" t="s">
        <v>464</v>
      </c>
      <c r="B543" s="161">
        <f>VLOOKUP(F543,'[1]表二（旧）'!$F$5:$G$1311,2,FALSE)</f>
        <v>92</v>
      </c>
      <c r="C543" s="161">
        <v>21</v>
      </c>
      <c r="D543" s="236">
        <f t="shared" si="16"/>
        <v>22.8</v>
      </c>
      <c r="E543" s="95"/>
      <c r="F543" s="237">
        <v>2080299</v>
      </c>
      <c r="G543" s="38">
        <f t="shared" si="17"/>
        <v>21</v>
      </c>
      <c r="H543" s="237" t="s">
        <v>464</v>
      </c>
    </row>
    <row r="544" spans="1:8" s="156" customFormat="1" ht="15">
      <c r="A544" s="95" t="s">
        <v>465</v>
      </c>
      <c r="B544" s="161">
        <f>SUM(B545)</f>
        <v>0</v>
      </c>
      <c r="C544" s="161">
        <f>SUM(C545)</f>
        <v>0</v>
      </c>
      <c r="D544" s="236">
        <f t="shared" si="16"/>
      </c>
      <c r="E544" s="95"/>
      <c r="F544" s="237">
        <v>20804</v>
      </c>
      <c r="G544" s="38">
        <f t="shared" si="17"/>
        <v>0</v>
      </c>
      <c r="H544" s="237" t="s">
        <v>465</v>
      </c>
    </row>
    <row r="545" spans="1:8" s="156" customFormat="1" ht="15">
      <c r="A545" s="95" t="s">
        <v>466</v>
      </c>
      <c r="B545" s="161">
        <f>VLOOKUP(F545,'[1]表二（旧）'!$F$5:$G$1311,2,FALSE)</f>
        <v>0</v>
      </c>
      <c r="C545" s="161"/>
      <c r="D545" s="236">
        <f t="shared" si="16"/>
      </c>
      <c r="E545" s="95"/>
      <c r="F545" s="237">
        <v>2080402</v>
      </c>
      <c r="G545" s="38">
        <f t="shared" si="17"/>
        <v>0</v>
      </c>
      <c r="H545" s="237" t="s">
        <v>466</v>
      </c>
    </row>
    <row r="546" spans="1:8" s="156" customFormat="1" ht="15">
      <c r="A546" s="95" t="s">
        <v>467</v>
      </c>
      <c r="B546" s="161">
        <f>SUM(B547:B554)</f>
        <v>23693</v>
      </c>
      <c r="C546" s="161">
        <f>SUM(C547:C554)</f>
        <v>21144</v>
      </c>
      <c r="D546" s="236">
        <f t="shared" si="16"/>
        <v>89.2</v>
      </c>
      <c r="E546" s="95"/>
      <c r="F546" s="237">
        <v>20805</v>
      </c>
      <c r="G546" s="38">
        <f t="shared" si="17"/>
        <v>21144</v>
      </c>
      <c r="H546" s="237" t="s">
        <v>467</v>
      </c>
    </row>
    <row r="547" spans="1:8" s="156" customFormat="1" ht="15">
      <c r="A547" s="95" t="s">
        <v>468</v>
      </c>
      <c r="B547" s="161">
        <f>VLOOKUP(F547,'[1]表二（旧）'!$F$5:$G$1311,2,FALSE)</f>
        <v>641</v>
      </c>
      <c r="C547" s="161">
        <v>200</v>
      </c>
      <c r="D547" s="236">
        <f t="shared" si="16"/>
        <v>31.2</v>
      </c>
      <c r="E547" s="95"/>
      <c r="F547" s="237">
        <v>2080501</v>
      </c>
      <c r="G547" s="38">
        <f t="shared" si="17"/>
        <v>200</v>
      </c>
      <c r="H547" s="237" t="s">
        <v>468</v>
      </c>
    </row>
    <row r="548" spans="1:8" s="156" customFormat="1" ht="15">
      <c r="A548" s="95" t="s">
        <v>469</v>
      </c>
      <c r="B548" s="161">
        <f>VLOOKUP(F548,'[1]表二（旧）'!$F$5:$G$1311,2,FALSE)</f>
        <v>2452</v>
      </c>
      <c r="C548" s="161">
        <v>760</v>
      </c>
      <c r="D548" s="236">
        <f t="shared" si="16"/>
        <v>31</v>
      </c>
      <c r="E548" s="95"/>
      <c r="F548" s="237">
        <v>2080502</v>
      </c>
      <c r="G548" s="38">
        <f t="shared" si="17"/>
        <v>760</v>
      </c>
      <c r="H548" s="237" t="s">
        <v>469</v>
      </c>
    </row>
    <row r="549" spans="1:8" s="156" customFormat="1" ht="15">
      <c r="A549" s="95" t="s">
        <v>470</v>
      </c>
      <c r="B549" s="161">
        <f>VLOOKUP(F549,'[1]表二（旧）'!$F$5:$G$1311,2,FALSE)</f>
        <v>60</v>
      </c>
      <c r="C549" s="161">
        <v>84</v>
      </c>
      <c r="D549" s="236">
        <f t="shared" si="16"/>
        <v>140</v>
      </c>
      <c r="E549" s="95"/>
      <c r="F549" s="237">
        <v>2080503</v>
      </c>
      <c r="G549" s="38">
        <f t="shared" si="17"/>
        <v>84</v>
      </c>
      <c r="H549" s="237" t="s">
        <v>470</v>
      </c>
    </row>
    <row r="550" spans="1:8" s="156" customFormat="1" ht="15">
      <c r="A550" s="95" t="s">
        <v>471</v>
      </c>
      <c r="B550" s="161">
        <f>VLOOKUP(F550,'[1]表二（旧）'!$F$5:$G$1311,2,FALSE)</f>
        <v>0</v>
      </c>
      <c r="C550" s="161"/>
      <c r="D550" s="236">
        <f t="shared" si="16"/>
      </c>
      <c r="E550" s="95"/>
      <c r="F550" s="237">
        <v>2080504</v>
      </c>
      <c r="G550" s="38">
        <f t="shared" si="17"/>
        <v>0</v>
      </c>
      <c r="H550" s="237" t="s">
        <v>471</v>
      </c>
    </row>
    <row r="551" spans="1:8" s="156" customFormat="1" ht="15">
      <c r="A551" s="95" t="s">
        <v>472</v>
      </c>
      <c r="B551" s="161">
        <f>VLOOKUP(F551,'[1]表二（旧）'!$F$5:$G$1311,2,FALSE)</f>
        <v>16673</v>
      </c>
      <c r="C551" s="161">
        <v>15500</v>
      </c>
      <c r="D551" s="236">
        <f t="shared" si="16"/>
        <v>93</v>
      </c>
      <c r="E551" s="95"/>
      <c r="F551" s="237">
        <v>2080505</v>
      </c>
      <c r="G551" s="38">
        <f t="shared" si="17"/>
        <v>15500</v>
      </c>
      <c r="H551" s="237" t="s">
        <v>472</v>
      </c>
    </row>
    <row r="552" spans="1:8" s="156" customFormat="1" ht="15">
      <c r="A552" s="95" t="s">
        <v>473</v>
      </c>
      <c r="B552" s="161">
        <f>VLOOKUP(F552,'[1]表二（旧）'!$F$5:$G$1311,2,FALSE)</f>
        <v>0</v>
      </c>
      <c r="C552" s="161"/>
      <c r="D552" s="236">
        <f t="shared" si="16"/>
      </c>
      <c r="E552" s="95"/>
      <c r="F552" s="237">
        <v>2080506</v>
      </c>
      <c r="G552" s="38">
        <f t="shared" si="17"/>
        <v>0</v>
      </c>
      <c r="H552" s="237" t="s">
        <v>473</v>
      </c>
    </row>
    <row r="553" spans="1:8" s="156" customFormat="1" ht="15">
      <c r="A553" s="95" t="s">
        <v>474</v>
      </c>
      <c r="B553" s="161">
        <f>VLOOKUP(F553,'[1]表二（旧）'!$F$5:$G$1311,2,FALSE)</f>
        <v>3867</v>
      </c>
      <c r="C553" s="161">
        <v>4600</v>
      </c>
      <c r="D553" s="236">
        <f t="shared" si="16"/>
        <v>119</v>
      </c>
      <c r="E553" s="95"/>
      <c r="F553" s="237">
        <v>2080507</v>
      </c>
      <c r="G553" s="38">
        <f t="shared" si="17"/>
        <v>4600</v>
      </c>
      <c r="H553" s="237" t="s">
        <v>474</v>
      </c>
    </row>
    <row r="554" spans="1:8" s="156" customFormat="1" ht="15">
      <c r="A554" s="95" t="s">
        <v>475</v>
      </c>
      <c r="B554" s="161">
        <f>VLOOKUP(F554,'[1]表二（旧）'!$F$5:$G$1311,2,FALSE)</f>
        <v>0</v>
      </c>
      <c r="C554" s="161"/>
      <c r="D554" s="236">
        <f t="shared" si="16"/>
      </c>
      <c r="E554" s="95"/>
      <c r="F554" s="237">
        <v>2080599</v>
      </c>
      <c r="G554" s="38">
        <f t="shared" si="17"/>
        <v>0</v>
      </c>
      <c r="H554" s="237" t="s">
        <v>475</v>
      </c>
    </row>
    <row r="555" spans="1:8" s="156" customFormat="1" ht="15">
      <c r="A555" s="95" t="s">
        <v>476</v>
      </c>
      <c r="B555" s="161">
        <f>SUM(B556:B558)</f>
        <v>0</v>
      </c>
      <c r="C555" s="161">
        <f>SUM(C556:C558)</f>
        <v>0</v>
      </c>
      <c r="D555" s="236">
        <f t="shared" si="16"/>
      </c>
      <c r="E555" s="95"/>
      <c r="F555" s="237">
        <v>20806</v>
      </c>
      <c r="G555" s="38">
        <f t="shared" si="17"/>
        <v>0</v>
      </c>
      <c r="H555" s="237" t="s">
        <v>476</v>
      </c>
    </row>
    <row r="556" spans="1:8" s="156" customFormat="1" ht="15">
      <c r="A556" s="95" t="s">
        <v>477</v>
      </c>
      <c r="B556" s="161">
        <f>VLOOKUP(F556,'[1]表二（旧）'!$F$5:$G$1311,2,FALSE)</f>
        <v>0</v>
      </c>
      <c r="C556" s="161"/>
      <c r="D556" s="236">
        <f t="shared" si="16"/>
      </c>
      <c r="E556" s="95"/>
      <c r="F556" s="237">
        <v>2080601</v>
      </c>
      <c r="G556" s="38">
        <f t="shared" si="17"/>
        <v>0</v>
      </c>
      <c r="H556" s="237" t="s">
        <v>477</v>
      </c>
    </row>
    <row r="557" spans="1:8" s="156" customFormat="1" ht="15">
      <c r="A557" s="95" t="s">
        <v>478</v>
      </c>
      <c r="B557" s="161">
        <f>VLOOKUP(F557,'[1]表二（旧）'!$F$5:$G$1311,2,FALSE)</f>
        <v>0</v>
      </c>
      <c r="C557" s="161"/>
      <c r="D557" s="236">
        <f t="shared" si="16"/>
      </c>
      <c r="E557" s="95"/>
      <c r="F557" s="237">
        <v>2080602</v>
      </c>
      <c r="G557" s="38">
        <f t="shared" si="17"/>
        <v>0</v>
      </c>
      <c r="H557" s="237" t="s">
        <v>478</v>
      </c>
    </row>
    <row r="558" spans="1:8" s="156" customFormat="1" ht="15">
      <c r="A558" s="95" t="s">
        <v>479</v>
      </c>
      <c r="B558" s="161">
        <f>VLOOKUP(F558,'[1]表二（旧）'!$F$5:$G$1311,2,FALSE)</f>
        <v>0</v>
      </c>
      <c r="C558" s="161"/>
      <c r="D558" s="236">
        <f t="shared" si="16"/>
      </c>
      <c r="E558" s="95"/>
      <c r="F558" s="237">
        <v>2080699</v>
      </c>
      <c r="G558" s="38">
        <f t="shared" si="17"/>
        <v>0</v>
      </c>
      <c r="H558" s="237" t="s">
        <v>479</v>
      </c>
    </row>
    <row r="559" spans="1:8" s="156" customFormat="1" ht="15">
      <c r="A559" s="95" t="s">
        <v>480</v>
      </c>
      <c r="B559" s="161">
        <f>SUM(B560:B568)</f>
        <v>1468</v>
      </c>
      <c r="C559" s="161">
        <f>SUM(C560:C568)</f>
        <v>1028</v>
      </c>
      <c r="D559" s="236">
        <f t="shared" si="16"/>
        <v>70</v>
      </c>
      <c r="E559" s="95"/>
      <c r="F559" s="237">
        <v>20807</v>
      </c>
      <c r="G559" s="38">
        <f t="shared" si="17"/>
        <v>1028</v>
      </c>
      <c r="H559" s="237" t="s">
        <v>480</v>
      </c>
    </row>
    <row r="560" spans="1:8" s="156" customFormat="1" ht="15">
      <c r="A560" s="95" t="s">
        <v>481</v>
      </c>
      <c r="B560" s="161">
        <f>VLOOKUP(F560,'[1]表二（旧）'!$F$5:$G$1311,2,FALSE)</f>
        <v>0</v>
      </c>
      <c r="C560" s="161"/>
      <c r="D560" s="236">
        <f t="shared" si="16"/>
      </c>
      <c r="E560" s="95"/>
      <c r="F560" s="237">
        <v>2080701</v>
      </c>
      <c r="G560" s="38">
        <f t="shared" si="17"/>
        <v>0</v>
      </c>
      <c r="H560" s="237" t="s">
        <v>481</v>
      </c>
    </row>
    <row r="561" spans="1:8" s="156" customFormat="1" ht="15">
      <c r="A561" s="95" t="s">
        <v>482</v>
      </c>
      <c r="B561" s="161">
        <f>VLOOKUP(F561,'[1]表二（旧）'!$F$5:$G$1311,2,FALSE)</f>
        <v>0</v>
      </c>
      <c r="C561" s="161"/>
      <c r="D561" s="236">
        <f t="shared" si="16"/>
      </c>
      <c r="E561" s="95"/>
      <c r="F561" s="237">
        <v>2080702</v>
      </c>
      <c r="G561" s="38">
        <f t="shared" si="17"/>
        <v>0</v>
      </c>
      <c r="H561" s="237" t="s">
        <v>482</v>
      </c>
    </row>
    <row r="562" spans="1:8" s="156" customFormat="1" ht="15">
      <c r="A562" s="95" t="s">
        <v>483</v>
      </c>
      <c r="B562" s="161">
        <f>VLOOKUP(F562,'[1]表二（旧）'!$F$5:$G$1311,2,FALSE)</f>
        <v>0</v>
      </c>
      <c r="C562" s="161"/>
      <c r="D562" s="236">
        <f t="shared" si="16"/>
      </c>
      <c r="E562" s="95"/>
      <c r="F562" s="237">
        <v>2080704</v>
      </c>
      <c r="G562" s="38">
        <f t="shared" si="17"/>
        <v>0</v>
      </c>
      <c r="H562" s="237" t="s">
        <v>483</v>
      </c>
    </row>
    <row r="563" spans="1:8" s="156" customFormat="1" ht="15">
      <c r="A563" s="95" t="s">
        <v>484</v>
      </c>
      <c r="B563" s="161">
        <f>VLOOKUP(F563,'[1]表二（旧）'!$F$5:$G$1311,2,FALSE)</f>
        <v>0</v>
      </c>
      <c r="C563" s="161"/>
      <c r="D563" s="236">
        <f t="shared" si="16"/>
      </c>
      <c r="E563" s="95"/>
      <c r="F563" s="237">
        <v>2080705</v>
      </c>
      <c r="G563" s="38">
        <f t="shared" si="17"/>
        <v>0</v>
      </c>
      <c r="H563" s="237" t="s">
        <v>484</v>
      </c>
    </row>
    <row r="564" spans="1:8" s="156" customFormat="1" ht="15">
      <c r="A564" s="95" t="s">
        <v>485</v>
      </c>
      <c r="B564" s="161">
        <f>VLOOKUP(F564,'[1]表二（旧）'!$F$5:$G$1311,2,FALSE)</f>
        <v>0</v>
      </c>
      <c r="C564" s="161"/>
      <c r="D564" s="236">
        <f t="shared" si="16"/>
      </c>
      <c r="E564" s="95"/>
      <c r="F564" s="237">
        <v>2080709</v>
      </c>
      <c r="G564" s="38">
        <f t="shared" si="17"/>
        <v>0</v>
      </c>
      <c r="H564" s="237" t="s">
        <v>485</v>
      </c>
    </row>
    <row r="565" spans="1:8" s="156" customFormat="1" ht="15">
      <c r="A565" s="95" t="s">
        <v>486</v>
      </c>
      <c r="B565" s="161">
        <f>VLOOKUP(F565,'[1]表二（旧）'!$F$5:$G$1311,2,FALSE)</f>
        <v>0</v>
      </c>
      <c r="C565" s="161"/>
      <c r="D565" s="236">
        <f t="shared" si="16"/>
      </c>
      <c r="E565" s="95"/>
      <c r="F565" s="237">
        <v>2080711</v>
      </c>
      <c r="G565" s="38">
        <f t="shared" si="17"/>
        <v>0</v>
      </c>
      <c r="H565" s="237" t="s">
        <v>486</v>
      </c>
    </row>
    <row r="566" spans="1:8" s="156" customFormat="1" ht="15">
      <c r="A566" s="95" t="s">
        <v>487</v>
      </c>
      <c r="B566" s="161">
        <f>VLOOKUP(F566,'[1]表二（旧）'!$F$5:$G$1311,2,FALSE)</f>
        <v>0</v>
      </c>
      <c r="C566" s="161"/>
      <c r="D566" s="236">
        <f t="shared" si="16"/>
      </c>
      <c r="E566" s="95"/>
      <c r="F566" s="237">
        <v>2080712</v>
      </c>
      <c r="G566" s="38">
        <f t="shared" si="17"/>
        <v>0</v>
      </c>
      <c r="H566" s="237" t="s">
        <v>487</v>
      </c>
    </row>
    <row r="567" spans="1:8" s="156" customFormat="1" ht="15">
      <c r="A567" s="95" t="s">
        <v>488</v>
      </c>
      <c r="B567" s="161">
        <f>VLOOKUP(F567,'[1]表二（旧）'!$F$5:$G$1311,2,FALSE)</f>
        <v>0</v>
      </c>
      <c r="C567" s="161"/>
      <c r="D567" s="236">
        <f t="shared" si="16"/>
      </c>
      <c r="E567" s="95"/>
      <c r="F567" s="237">
        <v>2080713</v>
      </c>
      <c r="G567" s="38">
        <f t="shared" si="17"/>
        <v>0</v>
      </c>
      <c r="H567" s="237" t="s">
        <v>488</v>
      </c>
    </row>
    <row r="568" spans="1:8" s="156" customFormat="1" ht="15">
      <c r="A568" s="95" t="s">
        <v>489</v>
      </c>
      <c r="B568" s="161">
        <f>VLOOKUP(F568,'[1]表二（旧）'!$F$5:$G$1311,2,FALSE)</f>
        <v>1468</v>
      </c>
      <c r="C568" s="161">
        <v>1028</v>
      </c>
      <c r="D568" s="236">
        <f t="shared" si="16"/>
        <v>70</v>
      </c>
      <c r="E568" s="95"/>
      <c r="F568" s="237">
        <v>2080799</v>
      </c>
      <c r="G568" s="38">
        <f t="shared" si="17"/>
        <v>1028</v>
      </c>
      <c r="H568" s="237" t="s">
        <v>489</v>
      </c>
    </row>
    <row r="569" spans="1:8" s="156" customFormat="1" ht="15">
      <c r="A569" s="95" t="s">
        <v>490</v>
      </c>
      <c r="B569" s="161">
        <f>SUM(B570:B576)</f>
        <v>10751</v>
      </c>
      <c r="C569" s="161">
        <f>SUM(C570:C576)</f>
        <v>6867</v>
      </c>
      <c r="D569" s="236">
        <f t="shared" si="16"/>
        <v>63.9</v>
      </c>
      <c r="E569" s="95"/>
      <c r="F569" s="237">
        <v>20808</v>
      </c>
      <c r="G569" s="38">
        <f t="shared" si="17"/>
        <v>6867</v>
      </c>
      <c r="H569" s="237" t="s">
        <v>490</v>
      </c>
    </row>
    <row r="570" spans="1:8" s="156" customFormat="1" ht="15">
      <c r="A570" s="95" t="s">
        <v>491</v>
      </c>
      <c r="B570" s="161">
        <f>VLOOKUP(F570,'[1]表二（旧）'!$F$5:$G$1311,2,FALSE)</f>
        <v>2540</v>
      </c>
      <c r="C570" s="161">
        <v>524</v>
      </c>
      <c r="D570" s="236">
        <f t="shared" si="16"/>
        <v>20.6</v>
      </c>
      <c r="E570" s="95"/>
      <c r="F570" s="237">
        <v>2080801</v>
      </c>
      <c r="G570" s="38">
        <f t="shared" si="17"/>
        <v>524</v>
      </c>
      <c r="H570" s="237" t="s">
        <v>491</v>
      </c>
    </row>
    <row r="571" spans="1:8" s="156" customFormat="1" ht="15">
      <c r="A571" s="95" t="s">
        <v>492</v>
      </c>
      <c r="B571" s="161">
        <f>VLOOKUP(F571,'[1]表二（旧）'!$F$5:$G$1311,2,FALSE)</f>
        <v>689</v>
      </c>
      <c r="C571" s="161">
        <v>1428</v>
      </c>
      <c r="D571" s="236">
        <f t="shared" si="16"/>
        <v>207.3</v>
      </c>
      <c r="E571" s="95"/>
      <c r="F571" s="237">
        <v>2080802</v>
      </c>
      <c r="G571" s="38">
        <f t="shared" si="17"/>
        <v>1428</v>
      </c>
      <c r="H571" s="237" t="s">
        <v>492</v>
      </c>
    </row>
    <row r="572" spans="1:8" s="156" customFormat="1" ht="15">
      <c r="A572" s="95" t="s">
        <v>493</v>
      </c>
      <c r="B572" s="161">
        <f>VLOOKUP(F572,'[1]表二（旧）'!$F$5:$G$1311,2,FALSE)</f>
        <v>0</v>
      </c>
      <c r="C572" s="161">
        <v>970</v>
      </c>
      <c r="D572" s="236">
        <f t="shared" si="16"/>
      </c>
      <c r="E572" s="95"/>
      <c r="F572" s="237">
        <v>2080803</v>
      </c>
      <c r="G572" s="38">
        <f t="shared" si="17"/>
        <v>970</v>
      </c>
      <c r="H572" s="237" t="s">
        <v>493</v>
      </c>
    </row>
    <row r="573" spans="1:8" s="156" customFormat="1" ht="15">
      <c r="A573" s="95" t="s">
        <v>494</v>
      </c>
      <c r="B573" s="161">
        <f>VLOOKUP(F573,'[1]表二（旧）'!$F$5:$G$1311,2,FALSE)</f>
        <v>1136</v>
      </c>
      <c r="C573" s="161"/>
      <c r="D573" s="236">
        <f t="shared" si="16"/>
        <v>0</v>
      </c>
      <c r="E573" s="95"/>
      <c r="F573" s="237">
        <v>2080804</v>
      </c>
      <c r="G573" s="38">
        <f t="shared" si="17"/>
        <v>0</v>
      </c>
      <c r="H573" s="237" t="s">
        <v>494</v>
      </c>
    </row>
    <row r="574" spans="1:8" s="156" customFormat="1" ht="15">
      <c r="A574" s="95" t="s">
        <v>495</v>
      </c>
      <c r="B574" s="161">
        <f>VLOOKUP(F574,'[1]表二（旧）'!$F$5:$G$1311,2,FALSE)</f>
        <v>968</v>
      </c>
      <c r="C574" s="161">
        <v>900</v>
      </c>
      <c r="D574" s="236">
        <f t="shared" si="16"/>
        <v>93</v>
      </c>
      <c r="E574" s="95"/>
      <c r="F574" s="237">
        <v>2080805</v>
      </c>
      <c r="G574" s="38">
        <f t="shared" si="17"/>
        <v>900</v>
      </c>
      <c r="H574" s="237" t="s">
        <v>495</v>
      </c>
    </row>
    <row r="575" spans="1:8" s="156" customFormat="1" ht="15">
      <c r="A575" s="95" t="s">
        <v>496</v>
      </c>
      <c r="B575" s="161">
        <f>VLOOKUP(F575,'[1]表二（旧）'!$F$5:$G$1311,2,FALSE)</f>
        <v>0</v>
      </c>
      <c r="C575" s="161">
        <v>1435</v>
      </c>
      <c r="D575" s="236">
        <f t="shared" si="16"/>
      </c>
      <c r="E575" s="95"/>
      <c r="F575" s="237">
        <v>2080806</v>
      </c>
      <c r="G575" s="38">
        <f t="shared" si="17"/>
        <v>1435</v>
      </c>
      <c r="H575" s="237" t="s">
        <v>496</v>
      </c>
    </row>
    <row r="576" spans="1:8" s="156" customFormat="1" ht="15">
      <c r="A576" s="95" t="s">
        <v>497</v>
      </c>
      <c r="B576" s="161">
        <f>VLOOKUP(F576,'[1]表二（旧）'!$F$5:$G$1311,2,FALSE)</f>
        <v>5418</v>
      </c>
      <c r="C576" s="161">
        <v>1610</v>
      </c>
      <c r="D576" s="236">
        <f t="shared" si="16"/>
        <v>29.7</v>
      </c>
      <c r="E576" s="95"/>
      <c r="F576" s="237">
        <v>2080899</v>
      </c>
      <c r="G576" s="38">
        <f t="shared" si="17"/>
        <v>1610</v>
      </c>
      <c r="H576" s="237" t="s">
        <v>497</v>
      </c>
    </row>
    <row r="577" spans="1:8" s="156" customFormat="1" ht="15">
      <c r="A577" s="95" t="s">
        <v>498</v>
      </c>
      <c r="B577" s="161">
        <f>SUM(B578:B583)</f>
        <v>534</v>
      </c>
      <c r="C577" s="161">
        <f>SUM(C578:C583)</f>
        <v>505</v>
      </c>
      <c r="D577" s="236">
        <f t="shared" si="16"/>
        <v>94.6</v>
      </c>
      <c r="E577" s="95"/>
      <c r="F577" s="237">
        <v>20809</v>
      </c>
      <c r="G577" s="38">
        <f t="shared" si="17"/>
        <v>505</v>
      </c>
      <c r="H577" s="237" t="s">
        <v>498</v>
      </c>
    </row>
    <row r="578" spans="1:8" s="156" customFormat="1" ht="15">
      <c r="A578" s="95" t="s">
        <v>499</v>
      </c>
      <c r="B578" s="161">
        <f>VLOOKUP(F578,'[1]表二（旧）'!$F$5:$G$1311,2,FALSE)</f>
        <v>322</v>
      </c>
      <c r="C578" s="161">
        <v>505</v>
      </c>
      <c r="D578" s="236">
        <f t="shared" si="16"/>
        <v>156.8</v>
      </c>
      <c r="E578" s="95"/>
      <c r="F578" s="237">
        <v>2080901</v>
      </c>
      <c r="G578" s="38">
        <f t="shared" si="17"/>
        <v>505</v>
      </c>
      <c r="H578" s="237" t="s">
        <v>499</v>
      </c>
    </row>
    <row r="579" spans="1:8" s="156" customFormat="1" ht="15">
      <c r="A579" s="95" t="s">
        <v>500</v>
      </c>
      <c r="B579" s="161">
        <f>VLOOKUP(F579,'[1]表二（旧）'!$F$5:$G$1311,2,FALSE)</f>
        <v>42</v>
      </c>
      <c r="C579" s="161"/>
      <c r="D579" s="236">
        <f t="shared" si="16"/>
        <v>0</v>
      </c>
      <c r="E579" s="95"/>
      <c r="F579" s="237">
        <v>2080902</v>
      </c>
      <c r="G579" s="38">
        <f t="shared" si="17"/>
        <v>0</v>
      </c>
      <c r="H579" s="237" t="s">
        <v>500</v>
      </c>
    </row>
    <row r="580" spans="1:8" s="156" customFormat="1" ht="15">
      <c r="A580" s="95" t="s">
        <v>501</v>
      </c>
      <c r="B580" s="161">
        <f>VLOOKUP(F580,'[1]表二（旧）'!$F$5:$G$1311,2,FALSE)</f>
        <v>0</v>
      </c>
      <c r="C580" s="161"/>
      <c r="D580" s="236">
        <f t="shared" si="16"/>
      </c>
      <c r="E580" s="95"/>
      <c r="F580" s="237">
        <v>2080903</v>
      </c>
      <c r="G580" s="38">
        <f t="shared" si="17"/>
        <v>0</v>
      </c>
      <c r="H580" s="237" t="s">
        <v>501</v>
      </c>
    </row>
    <row r="581" spans="1:8" s="156" customFormat="1" ht="15">
      <c r="A581" s="95" t="s">
        <v>502</v>
      </c>
      <c r="B581" s="161">
        <f>VLOOKUP(F581,'[1]表二（旧）'!$F$5:$G$1311,2,FALSE)</f>
        <v>72</v>
      </c>
      <c r="C581" s="161"/>
      <c r="D581" s="236">
        <f aca="true" t="shared" si="18" ref="D581:D644">IF(B581=0,"",ROUND(C581/B581*100,1))</f>
        <v>0</v>
      </c>
      <c r="E581" s="95"/>
      <c r="F581" s="237">
        <v>2080904</v>
      </c>
      <c r="G581" s="38">
        <f aca="true" t="shared" si="19" ref="G581:G644">SUM(C581)</f>
        <v>0</v>
      </c>
      <c r="H581" s="237" t="s">
        <v>502</v>
      </c>
    </row>
    <row r="582" spans="1:8" s="156" customFormat="1" ht="15">
      <c r="A582" s="95" t="s">
        <v>503</v>
      </c>
      <c r="B582" s="161">
        <f>'[1]表二（旧）'!B110</f>
        <v>0</v>
      </c>
      <c r="C582" s="161"/>
      <c r="D582" s="236">
        <f t="shared" si="18"/>
      </c>
      <c r="E582" s="95"/>
      <c r="F582" s="237">
        <v>2080905</v>
      </c>
      <c r="G582" s="38">
        <f t="shared" si="19"/>
        <v>0</v>
      </c>
      <c r="H582" s="237" t="s">
        <v>503</v>
      </c>
    </row>
    <row r="583" spans="1:8" s="156" customFormat="1" ht="15">
      <c r="A583" s="95" t="s">
        <v>504</v>
      </c>
      <c r="B583" s="161">
        <f>VLOOKUP(F583,'[1]表二（旧）'!$F$5:$G$1311,2,FALSE)</f>
        <v>98</v>
      </c>
      <c r="C583" s="161"/>
      <c r="D583" s="236">
        <f t="shared" si="18"/>
        <v>0</v>
      </c>
      <c r="E583" s="95"/>
      <c r="F583" s="237">
        <v>2080999</v>
      </c>
      <c r="G583" s="38">
        <f t="shared" si="19"/>
        <v>0</v>
      </c>
      <c r="H583" s="237" t="s">
        <v>504</v>
      </c>
    </row>
    <row r="584" spans="1:8" s="156" customFormat="1" ht="15">
      <c r="A584" s="95" t="s">
        <v>505</v>
      </c>
      <c r="B584" s="161">
        <f>SUM(B585:B590)</f>
        <v>333</v>
      </c>
      <c r="C584" s="161">
        <f>SUM(C585:C590)</f>
        <v>389</v>
      </c>
      <c r="D584" s="236">
        <f t="shared" si="18"/>
        <v>116.8</v>
      </c>
      <c r="E584" s="95"/>
      <c r="F584" s="237">
        <v>20810</v>
      </c>
      <c r="G584" s="38">
        <f t="shared" si="19"/>
        <v>389</v>
      </c>
      <c r="H584" s="237" t="s">
        <v>505</v>
      </c>
    </row>
    <row r="585" spans="1:8" s="156" customFormat="1" ht="15">
      <c r="A585" s="95" t="s">
        <v>506</v>
      </c>
      <c r="B585" s="161">
        <f>VLOOKUP(F585,'[1]表二（旧）'!$F$5:$G$1311,2,FALSE)</f>
        <v>0</v>
      </c>
      <c r="C585" s="161">
        <v>126</v>
      </c>
      <c r="D585" s="236">
        <f t="shared" si="18"/>
      </c>
      <c r="E585" s="95"/>
      <c r="F585" s="237">
        <v>2081001</v>
      </c>
      <c r="G585" s="38">
        <f t="shared" si="19"/>
        <v>126</v>
      </c>
      <c r="H585" s="237" t="s">
        <v>506</v>
      </c>
    </row>
    <row r="586" spans="1:8" s="156" customFormat="1" ht="15">
      <c r="A586" s="95" t="s">
        <v>507</v>
      </c>
      <c r="B586" s="161">
        <f>VLOOKUP(F586,'[1]表二（旧）'!$F$5:$G$1311,2,FALSE)</f>
        <v>130</v>
      </c>
      <c r="C586" s="161">
        <v>83</v>
      </c>
      <c r="D586" s="236">
        <f t="shared" si="18"/>
        <v>63.8</v>
      </c>
      <c r="E586" s="95"/>
      <c r="F586" s="237">
        <v>2081002</v>
      </c>
      <c r="G586" s="38">
        <f t="shared" si="19"/>
        <v>83</v>
      </c>
      <c r="H586" s="237" t="s">
        <v>507</v>
      </c>
    </row>
    <row r="587" spans="1:8" s="156" customFormat="1" ht="15">
      <c r="A587" s="95" t="s">
        <v>508</v>
      </c>
      <c r="B587" s="161">
        <f>VLOOKUP(F587,'[1]表二（旧）'!$F$5:$G$1311,2,FALSE)</f>
        <v>0</v>
      </c>
      <c r="C587" s="161"/>
      <c r="D587" s="236">
        <f t="shared" si="18"/>
      </c>
      <c r="E587" s="95"/>
      <c r="F587" s="237">
        <v>2081003</v>
      </c>
      <c r="G587" s="38">
        <f t="shared" si="19"/>
        <v>0</v>
      </c>
      <c r="H587" s="237" t="s">
        <v>508</v>
      </c>
    </row>
    <row r="588" spans="1:8" s="156" customFormat="1" ht="15">
      <c r="A588" s="95" t="s">
        <v>509</v>
      </c>
      <c r="B588" s="161">
        <f>VLOOKUP(F588,'[1]表二（旧）'!$F$5:$G$1311,2,FALSE)</f>
        <v>185</v>
      </c>
      <c r="C588" s="161">
        <v>180</v>
      </c>
      <c r="D588" s="236">
        <f t="shared" si="18"/>
        <v>97.3</v>
      </c>
      <c r="E588" s="95"/>
      <c r="F588" s="237">
        <v>2081004</v>
      </c>
      <c r="G588" s="38">
        <f t="shared" si="19"/>
        <v>180</v>
      </c>
      <c r="H588" s="237" t="s">
        <v>509</v>
      </c>
    </row>
    <row r="589" spans="1:8" s="156" customFormat="1" ht="15">
      <c r="A589" s="95" t="s">
        <v>510</v>
      </c>
      <c r="B589" s="161">
        <f>VLOOKUP(F589,'[1]表二（旧）'!$F$5:$G$1311,2,FALSE)</f>
        <v>13</v>
      </c>
      <c r="C589" s="161"/>
      <c r="D589" s="236">
        <f t="shared" si="18"/>
        <v>0</v>
      </c>
      <c r="E589" s="95"/>
      <c r="F589" s="237">
        <v>2081005</v>
      </c>
      <c r="G589" s="38">
        <f t="shared" si="19"/>
        <v>0</v>
      </c>
      <c r="H589" s="237" t="s">
        <v>510</v>
      </c>
    </row>
    <row r="590" spans="1:8" s="156" customFormat="1" ht="15">
      <c r="A590" s="95" t="s">
        <v>511</v>
      </c>
      <c r="B590" s="161">
        <f>VLOOKUP(F590,'[1]表二（旧）'!$F$5:$G$1311,2,FALSE)</f>
        <v>5</v>
      </c>
      <c r="C590" s="161"/>
      <c r="D590" s="236">
        <f t="shared" si="18"/>
        <v>0</v>
      </c>
      <c r="E590" s="95"/>
      <c r="F590" s="237">
        <v>2081099</v>
      </c>
      <c r="G590" s="38">
        <f t="shared" si="19"/>
        <v>0</v>
      </c>
      <c r="H590" s="237" t="s">
        <v>511</v>
      </c>
    </row>
    <row r="591" spans="1:8" s="156" customFormat="1" ht="15">
      <c r="A591" s="95" t="s">
        <v>512</v>
      </c>
      <c r="B591" s="161">
        <f>SUM(B592:B599)</f>
        <v>1356</v>
      </c>
      <c r="C591" s="161">
        <f>SUM(C592:C599)</f>
        <v>1703</v>
      </c>
      <c r="D591" s="236">
        <f t="shared" si="18"/>
        <v>125.6</v>
      </c>
      <c r="E591" s="95"/>
      <c r="F591" s="237">
        <v>20811</v>
      </c>
      <c r="G591" s="38">
        <f t="shared" si="19"/>
        <v>1703</v>
      </c>
      <c r="H591" s="237" t="s">
        <v>512</v>
      </c>
    </row>
    <row r="592" spans="1:8" s="156" customFormat="1" ht="15">
      <c r="A592" s="95" t="s">
        <v>101</v>
      </c>
      <c r="B592" s="161">
        <f>VLOOKUP(F592,'[1]表二（旧）'!$F$5:$G$1311,2,FALSE)</f>
        <v>117</v>
      </c>
      <c r="C592" s="161">
        <v>114</v>
      </c>
      <c r="D592" s="236">
        <f t="shared" si="18"/>
        <v>97.4</v>
      </c>
      <c r="E592" s="95"/>
      <c r="F592" s="237">
        <v>2081101</v>
      </c>
      <c r="G592" s="38">
        <f t="shared" si="19"/>
        <v>114</v>
      </c>
      <c r="H592" s="237" t="s">
        <v>101</v>
      </c>
    </row>
    <row r="593" spans="1:8" s="156" customFormat="1" ht="15">
      <c r="A593" s="95" t="s">
        <v>102</v>
      </c>
      <c r="B593" s="161">
        <f>VLOOKUP(F593,'[1]表二（旧）'!$F$5:$G$1311,2,FALSE)</f>
        <v>0</v>
      </c>
      <c r="C593" s="161"/>
      <c r="D593" s="236">
        <f t="shared" si="18"/>
      </c>
      <c r="E593" s="95"/>
      <c r="F593" s="237">
        <v>2081102</v>
      </c>
      <c r="G593" s="38">
        <f t="shared" si="19"/>
        <v>0</v>
      </c>
      <c r="H593" s="237" t="s">
        <v>102</v>
      </c>
    </row>
    <row r="594" spans="1:8" s="156" customFormat="1" ht="15">
      <c r="A594" s="95" t="s">
        <v>103</v>
      </c>
      <c r="B594" s="161">
        <f>VLOOKUP(F594,'[1]表二（旧）'!$F$5:$G$1311,2,FALSE)</f>
        <v>0</v>
      </c>
      <c r="C594" s="161"/>
      <c r="D594" s="236">
        <f t="shared" si="18"/>
      </c>
      <c r="E594" s="95"/>
      <c r="F594" s="237">
        <v>2081103</v>
      </c>
      <c r="G594" s="38">
        <f t="shared" si="19"/>
        <v>0</v>
      </c>
      <c r="H594" s="237" t="s">
        <v>103</v>
      </c>
    </row>
    <row r="595" spans="1:8" s="156" customFormat="1" ht="15">
      <c r="A595" s="95" t="s">
        <v>513</v>
      </c>
      <c r="B595" s="161">
        <f>VLOOKUP(F595,'[1]表二（旧）'!$F$5:$G$1311,2,FALSE)</f>
        <v>245</v>
      </c>
      <c r="C595" s="161">
        <v>70</v>
      </c>
      <c r="D595" s="236">
        <f t="shared" si="18"/>
        <v>28.6</v>
      </c>
      <c r="E595" s="95"/>
      <c r="F595" s="237">
        <v>2081104</v>
      </c>
      <c r="G595" s="38">
        <f t="shared" si="19"/>
        <v>70</v>
      </c>
      <c r="H595" s="237" t="s">
        <v>513</v>
      </c>
    </row>
    <row r="596" spans="1:8" s="156" customFormat="1" ht="15">
      <c r="A596" s="95" t="s">
        <v>514</v>
      </c>
      <c r="B596" s="161">
        <f>VLOOKUP(F596,'[1]表二（旧）'!$F$5:$G$1311,2,FALSE)</f>
        <v>0</v>
      </c>
      <c r="C596" s="161"/>
      <c r="D596" s="236">
        <f t="shared" si="18"/>
      </c>
      <c r="E596" s="95"/>
      <c r="F596" s="237">
        <v>2081105</v>
      </c>
      <c r="G596" s="38">
        <f t="shared" si="19"/>
        <v>0</v>
      </c>
      <c r="H596" s="237" t="s">
        <v>514</v>
      </c>
    </row>
    <row r="597" spans="1:8" s="156" customFormat="1" ht="15">
      <c r="A597" s="95" t="s">
        <v>515</v>
      </c>
      <c r="B597" s="161">
        <f>VLOOKUP(F597,'[1]表二（旧）'!$F$5:$G$1311,2,FALSE)</f>
        <v>0</v>
      </c>
      <c r="C597" s="161"/>
      <c r="D597" s="236">
        <f t="shared" si="18"/>
      </c>
      <c r="E597" s="95"/>
      <c r="F597" s="237">
        <v>2081106</v>
      </c>
      <c r="G597" s="38">
        <f t="shared" si="19"/>
        <v>0</v>
      </c>
      <c r="H597" s="237" t="s">
        <v>515</v>
      </c>
    </row>
    <row r="598" spans="1:8" s="156" customFormat="1" ht="15">
      <c r="A598" s="95" t="s">
        <v>516</v>
      </c>
      <c r="B598" s="161">
        <f>VLOOKUP(F598,'[1]表二（旧）'!$F$5:$G$1311,2,FALSE)</f>
        <v>896</v>
      </c>
      <c r="C598" s="161">
        <v>1519</v>
      </c>
      <c r="D598" s="236">
        <f t="shared" si="18"/>
        <v>169.5</v>
      </c>
      <c r="E598" s="95"/>
      <c r="F598" s="237">
        <v>2081107</v>
      </c>
      <c r="G598" s="38">
        <f t="shared" si="19"/>
        <v>1519</v>
      </c>
      <c r="H598" s="237" t="s">
        <v>516</v>
      </c>
    </row>
    <row r="599" spans="1:8" s="156" customFormat="1" ht="15">
      <c r="A599" s="95" t="s">
        <v>517</v>
      </c>
      <c r="B599" s="161">
        <f>VLOOKUP(F599,'[1]表二（旧）'!$F$5:$G$1311,2,FALSE)</f>
        <v>98</v>
      </c>
      <c r="C599" s="161"/>
      <c r="D599" s="236">
        <f t="shared" si="18"/>
        <v>0</v>
      </c>
      <c r="E599" s="95"/>
      <c r="F599" s="237">
        <v>2081199</v>
      </c>
      <c r="G599" s="38">
        <f t="shared" si="19"/>
        <v>0</v>
      </c>
      <c r="H599" s="237" t="s">
        <v>517</v>
      </c>
    </row>
    <row r="600" spans="1:8" s="156" customFormat="1" ht="15">
      <c r="A600" s="95" t="s">
        <v>518</v>
      </c>
      <c r="B600" s="161">
        <f>SUM(B601:B604)</f>
        <v>0</v>
      </c>
      <c r="C600" s="161">
        <f>SUM(C601:C604)</f>
        <v>0</v>
      </c>
      <c r="D600" s="236">
        <f t="shared" si="18"/>
      </c>
      <c r="E600" s="95"/>
      <c r="F600" s="237">
        <v>20816</v>
      </c>
      <c r="G600" s="38">
        <f t="shared" si="19"/>
        <v>0</v>
      </c>
      <c r="H600" s="237" t="s">
        <v>518</v>
      </c>
    </row>
    <row r="601" spans="1:8" s="156" customFormat="1" ht="15">
      <c r="A601" s="95" t="s">
        <v>101</v>
      </c>
      <c r="B601" s="161">
        <f>VLOOKUP(F601,'[1]表二（旧）'!$F$5:$G$1311,2,FALSE)</f>
        <v>0</v>
      </c>
      <c r="C601" s="161"/>
      <c r="D601" s="236">
        <f t="shared" si="18"/>
      </c>
      <c r="E601" s="95"/>
      <c r="F601" s="237">
        <v>2081601</v>
      </c>
      <c r="G601" s="38">
        <f t="shared" si="19"/>
        <v>0</v>
      </c>
      <c r="H601" s="237" t="s">
        <v>101</v>
      </c>
    </row>
    <row r="602" spans="1:8" s="156" customFormat="1" ht="15">
      <c r="A602" s="95" t="s">
        <v>102</v>
      </c>
      <c r="B602" s="161">
        <f>VLOOKUP(F602,'[1]表二（旧）'!$F$5:$G$1311,2,FALSE)</f>
        <v>0</v>
      </c>
      <c r="C602" s="161"/>
      <c r="D602" s="236">
        <f t="shared" si="18"/>
      </c>
      <c r="E602" s="95"/>
      <c r="F602" s="237">
        <v>2081602</v>
      </c>
      <c r="G602" s="38">
        <f t="shared" si="19"/>
        <v>0</v>
      </c>
      <c r="H602" s="237" t="s">
        <v>102</v>
      </c>
    </row>
    <row r="603" spans="1:8" s="156" customFormat="1" ht="15">
      <c r="A603" s="95" t="s">
        <v>103</v>
      </c>
      <c r="B603" s="161">
        <f>VLOOKUP(F603,'[1]表二（旧）'!$F$5:$G$1311,2,FALSE)</f>
        <v>0</v>
      </c>
      <c r="C603" s="161"/>
      <c r="D603" s="236">
        <f t="shared" si="18"/>
      </c>
      <c r="E603" s="95"/>
      <c r="F603" s="237">
        <v>2081603</v>
      </c>
      <c r="G603" s="38">
        <f t="shared" si="19"/>
        <v>0</v>
      </c>
      <c r="H603" s="237" t="s">
        <v>103</v>
      </c>
    </row>
    <row r="604" spans="1:8" s="156" customFormat="1" ht="15">
      <c r="A604" s="95" t="s">
        <v>519</v>
      </c>
      <c r="B604" s="161">
        <f>VLOOKUP(F604,'[1]表二（旧）'!$F$5:$G$1311,2,FALSE)</f>
        <v>0</v>
      </c>
      <c r="C604" s="161"/>
      <c r="D604" s="236">
        <f t="shared" si="18"/>
      </c>
      <c r="E604" s="95"/>
      <c r="F604" s="237">
        <v>2081699</v>
      </c>
      <c r="G604" s="38">
        <f t="shared" si="19"/>
        <v>0</v>
      </c>
      <c r="H604" s="237" t="s">
        <v>519</v>
      </c>
    </row>
    <row r="605" spans="1:8" s="156" customFormat="1" ht="15">
      <c r="A605" s="95" t="s">
        <v>520</v>
      </c>
      <c r="B605" s="161">
        <f>SUM(B606:B607)</f>
        <v>14398</v>
      </c>
      <c r="C605" s="161">
        <f>SUM(C606:C607)</f>
        <v>9740</v>
      </c>
      <c r="D605" s="236">
        <f t="shared" si="18"/>
        <v>67.6</v>
      </c>
      <c r="E605" s="95"/>
      <c r="F605" s="237">
        <v>20819</v>
      </c>
      <c r="G605" s="38">
        <f t="shared" si="19"/>
        <v>9740</v>
      </c>
      <c r="H605" s="237" t="s">
        <v>520</v>
      </c>
    </row>
    <row r="606" spans="1:8" s="156" customFormat="1" ht="15">
      <c r="A606" s="95" t="s">
        <v>521</v>
      </c>
      <c r="B606" s="161">
        <f>VLOOKUP(F606,'[1]表二（旧）'!$F$5:$G$1311,2,FALSE)</f>
        <v>6756</v>
      </c>
      <c r="C606" s="161">
        <v>1520</v>
      </c>
      <c r="D606" s="236">
        <f t="shared" si="18"/>
        <v>22.5</v>
      </c>
      <c r="E606" s="95"/>
      <c r="F606" s="237">
        <v>2081901</v>
      </c>
      <c r="G606" s="38">
        <f t="shared" si="19"/>
        <v>1520</v>
      </c>
      <c r="H606" s="237" t="s">
        <v>521</v>
      </c>
    </row>
    <row r="607" spans="1:8" s="156" customFormat="1" ht="15">
      <c r="A607" s="95" t="s">
        <v>522</v>
      </c>
      <c r="B607" s="161">
        <f>VLOOKUP(F607,'[1]表二（旧）'!$F$5:$G$1311,2,FALSE)</f>
        <v>7642</v>
      </c>
      <c r="C607" s="161">
        <v>8220</v>
      </c>
      <c r="D607" s="236">
        <f t="shared" si="18"/>
        <v>107.6</v>
      </c>
      <c r="E607" s="95"/>
      <c r="F607" s="237">
        <v>2081902</v>
      </c>
      <c r="G607" s="38">
        <f t="shared" si="19"/>
        <v>8220</v>
      </c>
      <c r="H607" s="237" t="s">
        <v>522</v>
      </c>
    </row>
    <row r="608" spans="1:8" s="156" customFormat="1" ht="15">
      <c r="A608" s="95" t="s">
        <v>523</v>
      </c>
      <c r="B608" s="161">
        <f>SUM(B609:B610)</f>
        <v>15</v>
      </c>
      <c r="C608" s="161">
        <f>SUM(C609:C610)</f>
        <v>300</v>
      </c>
      <c r="D608" s="236">
        <f t="shared" si="18"/>
        <v>2000</v>
      </c>
      <c r="E608" s="95"/>
      <c r="F608" s="237">
        <v>20820</v>
      </c>
      <c r="G608" s="38">
        <f t="shared" si="19"/>
        <v>300</v>
      </c>
      <c r="H608" s="237" t="s">
        <v>523</v>
      </c>
    </row>
    <row r="609" spans="1:8" s="156" customFormat="1" ht="15">
      <c r="A609" s="95" t="s">
        <v>524</v>
      </c>
      <c r="B609" s="161">
        <f>VLOOKUP(F609,'[1]表二（旧）'!$F$5:$G$1311,2,FALSE)</f>
        <v>15</v>
      </c>
      <c r="C609" s="161">
        <v>300</v>
      </c>
      <c r="D609" s="236">
        <f t="shared" si="18"/>
        <v>2000</v>
      </c>
      <c r="E609" s="95"/>
      <c r="F609" s="237">
        <v>2082001</v>
      </c>
      <c r="G609" s="38">
        <f t="shared" si="19"/>
        <v>300</v>
      </c>
      <c r="H609" s="237" t="s">
        <v>524</v>
      </c>
    </row>
    <row r="610" spans="1:8" s="156" customFormat="1" ht="15">
      <c r="A610" s="95" t="s">
        <v>525</v>
      </c>
      <c r="B610" s="161">
        <f>VLOOKUP(F610,'[1]表二（旧）'!$F$5:$G$1311,2,FALSE)</f>
        <v>0</v>
      </c>
      <c r="C610" s="161"/>
      <c r="D610" s="236">
        <f t="shared" si="18"/>
      </c>
      <c r="E610" s="95"/>
      <c r="F610" s="237">
        <v>2082002</v>
      </c>
      <c r="G610" s="38">
        <f t="shared" si="19"/>
        <v>0</v>
      </c>
      <c r="H610" s="237" t="s">
        <v>525</v>
      </c>
    </row>
    <row r="611" spans="1:8" s="156" customFormat="1" ht="15">
      <c r="A611" s="95" t="s">
        <v>526</v>
      </c>
      <c r="B611" s="161">
        <f>SUM(B612:B613)</f>
        <v>1969</v>
      </c>
      <c r="C611" s="161">
        <f>SUM(C612:C613)</f>
        <v>325</v>
      </c>
      <c r="D611" s="236">
        <f t="shared" si="18"/>
        <v>16.5</v>
      </c>
      <c r="E611" s="95"/>
      <c r="F611" s="237">
        <v>20821</v>
      </c>
      <c r="G611" s="38">
        <f t="shared" si="19"/>
        <v>325</v>
      </c>
      <c r="H611" s="237" t="s">
        <v>526</v>
      </c>
    </row>
    <row r="612" spans="1:8" s="156" customFormat="1" ht="15">
      <c r="A612" s="95" t="s">
        <v>527</v>
      </c>
      <c r="B612" s="161">
        <f>VLOOKUP(F612,'[1]表二（旧）'!$F$5:$G$1311,2,FALSE)</f>
        <v>0</v>
      </c>
      <c r="C612" s="161">
        <v>5</v>
      </c>
      <c r="D612" s="236">
        <f t="shared" si="18"/>
      </c>
      <c r="E612" s="95"/>
      <c r="F612" s="237">
        <v>2082101</v>
      </c>
      <c r="G612" s="38">
        <f t="shared" si="19"/>
        <v>5</v>
      </c>
      <c r="H612" s="237" t="s">
        <v>527</v>
      </c>
    </row>
    <row r="613" spans="1:8" s="156" customFormat="1" ht="15">
      <c r="A613" s="95" t="s">
        <v>528</v>
      </c>
      <c r="B613" s="161">
        <f>VLOOKUP(F613,'[1]表二（旧）'!$F$5:$G$1311,2,FALSE)</f>
        <v>1969</v>
      </c>
      <c r="C613" s="161">
        <v>320</v>
      </c>
      <c r="D613" s="236">
        <f t="shared" si="18"/>
        <v>16.3</v>
      </c>
      <c r="E613" s="95"/>
      <c r="F613" s="237">
        <v>2082102</v>
      </c>
      <c r="G613" s="38">
        <f t="shared" si="19"/>
        <v>320</v>
      </c>
      <c r="H613" s="237" t="s">
        <v>528</v>
      </c>
    </row>
    <row r="614" spans="1:8" s="156" customFormat="1" ht="15">
      <c r="A614" s="95" t="s">
        <v>529</v>
      </c>
      <c r="B614" s="161">
        <f>SUM(B615:B616)</f>
        <v>0</v>
      </c>
      <c r="C614" s="161">
        <f>SUM(C615:C616)</f>
        <v>0</v>
      </c>
      <c r="D614" s="236">
        <f t="shared" si="18"/>
      </c>
      <c r="E614" s="95"/>
      <c r="F614" s="237">
        <v>20824</v>
      </c>
      <c r="G614" s="38">
        <f t="shared" si="19"/>
        <v>0</v>
      </c>
      <c r="H614" s="237" t="s">
        <v>529</v>
      </c>
    </row>
    <row r="615" spans="1:8" s="156" customFormat="1" ht="15">
      <c r="A615" s="95" t="s">
        <v>530</v>
      </c>
      <c r="B615" s="161">
        <f>VLOOKUP(F615,'[1]表二（旧）'!$F$5:$G$1311,2,FALSE)</f>
        <v>0</v>
      </c>
      <c r="C615" s="161"/>
      <c r="D615" s="236">
        <f t="shared" si="18"/>
      </c>
      <c r="E615" s="95"/>
      <c r="F615" s="237">
        <v>2082401</v>
      </c>
      <c r="G615" s="38">
        <f t="shared" si="19"/>
        <v>0</v>
      </c>
      <c r="H615" s="237" t="s">
        <v>530</v>
      </c>
    </row>
    <row r="616" spans="1:8" s="156" customFormat="1" ht="15">
      <c r="A616" s="95" t="s">
        <v>531</v>
      </c>
      <c r="B616" s="161">
        <f>VLOOKUP(F616,'[1]表二（旧）'!$F$5:$G$1311,2,FALSE)</f>
        <v>0</v>
      </c>
      <c r="C616" s="161"/>
      <c r="D616" s="236">
        <f t="shared" si="18"/>
      </c>
      <c r="E616" s="95"/>
      <c r="F616" s="237">
        <v>2082402</v>
      </c>
      <c r="G616" s="38">
        <f t="shared" si="19"/>
        <v>0</v>
      </c>
      <c r="H616" s="237" t="s">
        <v>531</v>
      </c>
    </row>
    <row r="617" spans="1:8" s="156" customFormat="1" ht="15">
      <c r="A617" s="95" t="s">
        <v>532</v>
      </c>
      <c r="B617" s="161">
        <f>SUM(B618:B619)</f>
        <v>100</v>
      </c>
      <c r="C617" s="161">
        <f>SUM(C618:C619)</f>
        <v>0</v>
      </c>
      <c r="D617" s="236">
        <f t="shared" si="18"/>
        <v>0</v>
      </c>
      <c r="E617" s="95"/>
      <c r="F617" s="237">
        <v>20825</v>
      </c>
      <c r="G617" s="38">
        <f t="shared" si="19"/>
        <v>0</v>
      </c>
      <c r="H617" s="237" t="s">
        <v>532</v>
      </c>
    </row>
    <row r="618" spans="1:8" s="156" customFormat="1" ht="15">
      <c r="A618" s="95" t="s">
        <v>533</v>
      </c>
      <c r="B618" s="161">
        <f>VLOOKUP(F618,'[1]表二（旧）'!$F$5:$G$1311,2,FALSE)</f>
        <v>0</v>
      </c>
      <c r="C618" s="161"/>
      <c r="D618" s="236">
        <f t="shared" si="18"/>
      </c>
      <c r="E618" s="95"/>
      <c r="F618" s="237">
        <v>2082501</v>
      </c>
      <c r="G618" s="38">
        <f t="shared" si="19"/>
        <v>0</v>
      </c>
      <c r="H618" s="237" t="s">
        <v>533</v>
      </c>
    </row>
    <row r="619" spans="1:8" s="156" customFormat="1" ht="15">
      <c r="A619" s="95" t="s">
        <v>534</v>
      </c>
      <c r="B619" s="161">
        <f>VLOOKUP(F619,'[1]表二（旧）'!$F$5:$G$1311,2,FALSE)</f>
        <v>100</v>
      </c>
      <c r="C619" s="161"/>
      <c r="D619" s="236">
        <f t="shared" si="18"/>
        <v>0</v>
      </c>
      <c r="E619" s="95"/>
      <c r="F619" s="237">
        <v>2082502</v>
      </c>
      <c r="G619" s="38">
        <f t="shared" si="19"/>
        <v>0</v>
      </c>
      <c r="H619" s="237" t="s">
        <v>534</v>
      </c>
    </row>
    <row r="620" spans="1:8" s="156" customFormat="1" ht="15">
      <c r="A620" s="95" t="s">
        <v>535</v>
      </c>
      <c r="B620" s="161">
        <f>SUM(B621:B623)</f>
        <v>21674</v>
      </c>
      <c r="C620" s="161">
        <f>SUM(C621:C623)</f>
        <v>26768</v>
      </c>
      <c r="D620" s="236">
        <f t="shared" si="18"/>
        <v>123.5</v>
      </c>
      <c r="E620" s="95"/>
      <c r="F620" s="237">
        <v>20826</v>
      </c>
      <c r="G620" s="38">
        <f t="shared" si="19"/>
        <v>26768</v>
      </c>
      <c r="H620" s="237" t="s">
        <v>535</v>
      </c>
    </row>
    <row r="621" spans="1:8" s="156" customFormat="1" ht="15">
      <c r="A621" s="95" t="s">
        <v>536</v>
      </c>
      <c r="B621" s="161">
        <f>VLOOKUP(F621,'[1]表二（旧）'!$F$5:$G$1311,2,FALSE)</f>
        <v>0</v>
      </c>
      <c r="C621" s="161"/>
      <c r="D621" s="236">
        <f t="shared" si="18"/>
      </c>
      <c r="E621" s="95"/>
      <c r="F621" s="237">
        <v>2082601</v>
      </c>
      <c r="G621" s="38">
        <f t="shared" si="19"/>
        <v>0</v>
      </c>
      <c r="H621" s="237" t="s">
        <v>536</v>
      </c>
    </row>
    <row r="622" spans="1:8" s="156" customFormat="1" ht="15">
      <c r="A622" s="95" t="s">
        <v>537</v>
      </c>
      <c r="B622" s="161">
        <f>VLOOKUP(F622,'[1]表二（旧）'!$F$5:$G$1311,2,FALSE)</f>
        <v>21643</v>
      </c>
      <c r="C622" s="161">
        <v>26768</v>
      </c>
      <c r="D622" s="236">
        <f t="shared" si="18"/>
        <v>123.7</v>
      </c>
      <c r="E622" s="95"/>
      <c r="F622" s="237">
        <v>2082602</v>
      </c>
      <c r="G622" s="38">
        <f t="shared" si="19"/>
        <v>26768</v>
      </c>
      <c r="H622" s="237" t="s">
        <v>537</v>
      </c>
    </row>
    <row r="623" spans="1:8" s="156" customFormat="1" ht="15">
      <c r="A623" s="95" t="s">
        <v>538</v>
      </c>
      <c r="B623" s="161">
        <f>VLOOKUP(F623,'[1]表二（旧）'!$F$5:$G$1311,2,FALSE)</f>
        <v>31</v>
      </c>
      <c r="C623" s="161"/>
      <c r="D623" s="236">
        <f t="shared" si="18"/>
        <v>0</v>
      </c>
      <c r="E623" s="95"/>
      <c r="F623" s="237">
        <v>2082699</v>
      </c>
      <c r="G623" s="38">
        <f t="shared" si="19"/>
        <v>0</v>
      </c>
      <c r="H623" s="237" t="s">
        <v>538</v>
      </c>
    </row>
    <row r="624" spans="1:8" s="156" customFormat="1" ht="15">
      <c r="A624" s="95" t="s">
        <v>539</v>
      </c>
      <c r="B624" s="161">
        <f>SUM(B625:B628)</f>
        <v>8</v>
      </c>
      <c r="C624" s="161">
        <f>SUM(C625:C628)</f>
        <v>0</v>
      </c>
      <c r="D624" s="236">
        <f t="shared" si="18"/>
        <v>0</v>
      </c>
      <c r="E624" s="95"/>
      <c r="F624" s="237">
        <v>20827</v>
      </c>
      <c r="G624" s="38">
        <f t="shared" si="19"/>
        <v>0</v>
      </c>
      <c r="H624" s="237" t="s">
        <v>539</v>
      </c>
    </row>
    <row r="625" spans="1:8" s="156" customFormat="1" ht="15">
      <c r="A625" s="95" t="s">
        <v>540</v>
      </c>
      <c r="B625" s="161">
        <f>VLOOKUP(F625,'[1]表二（旧）'!$F$5:$G$1311,2,FALSE)</f>
        <v>8</v>
      </c>
      <c r="C625" s="161"/>
      <c r="D625" s="236">
        <f t="shared" si="18"/>
        <v>0</v>
      </c>
      <c r="E625" s="95"/>
      <c r="F625" s="237">
        <v>2082701</v>
      </c>
      <c r="G625" s="38">
        <f t="shared" si="19"/>
        <v>0</v>
      </c>
      <c r="H625" s="237" t="s">
        <v>540</v>
      </c>
    </row>
    <row r="626" spans="1:8" s="156" customFormat="1" ht="15">
      <c r="A626" s="95" t="s">
        <v>541</v>
      </c>
      <c r="B626" s="161">
        <f>VLOOKUP(F626,'[1]表二（旧）'!$F$5:$G$1311,2,FALSE)</f>
        <v>0</v>
      </c>
      <c r="C626" s="161"/>
      <c r="D626" s="236">
        <f t="shared" si="18"/>
      </c>
      <c r="E626" s="95"/>
      <c r="F626" s="237">
        <v>2082702</v>
      </c>
      <c r="G626" s="38">
        <f t="shared" si="19"/>
        <v>0</v>
      </c>
      <c r="H626" s="237" t="s">
        <v>541</v>
      </c>
    </row>
    <row r="627" spans="1:8" s="156" customFormat="1" ht="15">
      <c r="A627" s="95" t="s">
        <v>542</v>
      </c>
      <c r="B627" s="161">
        <f>VLOOKUP(F627,'[1]表二（旧）'!$F$5:$G$1311,2,FALSE)</f>
        <v>0</v>
      </c>
      <c r="C627" s="161"/>
      <c r="D627" s="236">
        <f t="shared" si="18"/>
      </c>
      <c r="E627" s="95"/>
      <c r="F627" s="237">
        <v>2082703</v>
      </c>
      <c r="G627" s="38">
        <f t="shared" si="19"/>
        <v>0</v>
      </c>
      <c r="H627" s="237" t="s">
        <v>542</v>
      </c>
    </row>
    <row r="628" spans="1:8" s="156" customFormat="1" ht="15">
      <c r="A628" s="95" t="s">
        <v>543</v>
      </c>
      <c r="B628" s="161">
        <f>VLOOKUP(F628,'[1]表二（旧）'!$F$5:$G$1311,2,FALSE)</f>
        <v>0</v>
      </c>
      <c r="C628" s="161"/>
      <c r="D628" s="236">
        <f t="shared" si="18"/>
      </c>
      <c r="E628" s="95"/>
      <c r="F628" s="237">
        <v>2082799</v>
      </c>
      <c r="G628" s="38">
        <f t="shared" si="19"/>
        <v>0</v>
      </c>
      <c r="H628" s="237" t="s">
        <v>543</v>
      </c>
    </row>
    <row r="629" spans="1:8" s="156" customFormat="1" ht="15">
      <c r="A629" s="76" t="s">
        <v>544</v>
      </c>
      <c r="B629" s="161">
        <f>SUM(B630:B636)</f>
        <v>0</v>
      </c>
      <c r="C629" s="161">
        <f>SUM(C630:C636)</f>
        <v>0</v>
      </c>
      <c r="D629" s="236">
        <f t="shared" si="18"/>
      </c>
      <c r="E629" s="95"/>
      <c r="F629" s="237">
        <v>20828</v>
      </c>
      <c r="G629" s="38">
        <f t="shared" si="19"/>
        <v>0</v>
      </c>
      <c r="H629" s="237" t="s">
        <v>544</v>
      </c>
    </row>
    <row r="630" spans="1:8" s="156" customFormat="1" ht="15">
      <c r="A630" s="95" t="s">
        <v>101</v>
      </c>
      <c r="B630" s="161"/>
      <c r="C630" s="161"/>
      <c r="D630" s="236">
        <f t="shared" si="18"/>
      </c>
      <c r="E630" s="95"/>
      <c r="F630" s="237">
        <v>2082801</v>
      </c>
      <c r="G630" s="38">
        <f t="shared" si="19"/>
        <v>0</v>
      </c>
      <c r="H630" s="237" t="s">
        <v>101</v>
      </c>
    </row>
    <row r="631" spans="1:8" s="156" customFormat="1" ht="15">
      <c r="A631" s="95" t="s">
        <v>102</v>
      </c>
      <c r="B631" s="161"/>
      <c r="C631" s="161"/>
      <c r="D631" s="236">
        <f t="shared" si="18"/>
      </c>
      <c r="E631" s="95"/>
      <c r="F631" s="237">
        <v>2082802</v>
      </c>
      <c r="G631" s="38">
        <f t="shared" si="19"/>
        <v>0</v>
      </c>
      <c r="H631" s="237" t="s">
        <v>102</v>
      </c>
    </row>
    <row r="632" spans="1:8" s="156" customFormat="1" ht="15">
      <c r="A632" s="95" t="s">
        <v>103</v>
      </c>
      <c r="B632" s="161"/>
      <c r="C632" s="161"/>
      <c r="D632" s="236">
        <f t="shared" si="18"/>
      </c>
      <c r="E632" s="95"/>
      <c r="F632" s="237">
        <v>2082803</v>
      </c>
      <c r="G632" s="38">
        <f t="shared" si="19"/>
        <v>0</v>
      </c>
      <c r="H632" s="237" t="s">
        <v>103</v>
      </c>
    </row>
    <row r="633" spans="1:8" s="156" customFormat="1" ht="15">
      <c r="A633" s="95" t="s">
        <v>545</v>
      </c>
      <c r="B633" s="161">
        <f>VLOOKUP(2080204,'[1]表二（旧）'!$F$5:$G$1311,2,FALSE)</f>
        <v>0</v>
      </c>
      <c r="C633" s="161"/>
      <c r="D633" s="236">
        <f t="shared" si="18"/>
      </c>
      <c r="E633" s="95"/>
      <c r="F633" s="237">
        <v>2082804</v>
      </c>
      <c r="G633" s="38">
        <f t="shared" si="19"/>
        <v>0</v>
      </c>
      <c r="H633" s="237" t="s">
        <v>545</v>
      </c>
    </row>
    <row r="634" spans="1:8" s="156" customFormat="1" ht="15">
      <c r="A634" s="95" t="s">
        <v>546</v>
      </c>
      <c r="B634" s="161">
        <f>VLOOKUP(2080209,'[1]表二（旧）'!$F$5:$G$1311,2,FALSE)</f>
        <v>0</v>
      </c>
      <c r="C634" s="161"/>
      <c r="D634" s="236">
        <f t="shared" si="18"/>
      </c>
      <c r="E634" s="95"/>
      <c r="F634" s="237">
        <v>2082805</v>
      </c>
      <c r="G634" s="38">
        <f t="shared" si="19"/>
        <v>0</v>
      </c>
      <c r="H634" s="237" t="s">
        <v>546</v>
      </c>
    </row>
    <row r="635" spans="1:8" s="156" customFormat="1" ht="15">
      <c r="A635" s="95" t="s">
        <v>110</v>
      </c>
      <c r="B635" s="161"/>
      <c r="C635" s="161"/>
      <c r="D635" s="236">
        <f t="shared" si="18"/>
      </c>
      <c r="E635" s="95"/>
      <c r="F635" s="237">
        <v>2082850</v>
      </c>
      <c r="G635" s="38">
        <f t="shared" si="19"/>
        <v>0</v>
      </c>
      <c r="H635" s="237" t="s">
        <v>110</v>
      </c>
    </row>
    <row r="636" spans="1:8" s="156" customFormat="1" ht="15">
      <c r="A636" s="95" t="s">
        <v>547</v>
      </c>
      <c r="B636" s="161"/>
      <c r="C636" s="161"/>
      <c r="D636" s="236">
        <f t="shared" si="18"/>
      </c>
      <c r="E636" s="95"/>
      <c r="F636" s="237">
        <v>2082899</v>
      </c>
      <c r="G636" s="38">
        <f t="shared" si="19"/>
        <v>0</v>
      </c>
      <c r="H636" s="237" t="s">
        <v>547</v>
      </c>
    </row>
    <row r="637" spans="1:8" s="156" customFormat="1" ht="15">
      <c r="A637" s="95" t="s">
        <v>548</v>
      </c>
      <c r="B637" s="161">
        <f>VLOOKUP(F637,'[1]表二（旧）'!$F$5:$G$1311,2,FALSE)</f>
        <v>1746</v>
      </c>
      <c r="C637" s="161">
        <v>674</v>
      </c>
      <c r="D637" s="236">
        <f t="shared" si="18"/>
        <v>38.6</v>
      </c>
      <c r="E637" s="95"/>
      <c r="F637" s="237">
        <v>20899</v>
      </c>
      <c r="G637" s="38">
        <f t="shared" si="19"/>
        <v>674</v>
      </c>
      <c r="H637" s="237" t="s">
        <v>548</v>
      </c>
    </row>
    <row r="638" spans="1:8" s="156" customFormat="1" ht="15">
      <c r="A638" s="95" t="s">
        <v>549</v>
      </c>
      <c r="B638" s="161">
        <f>SUM(B639,B644,B657,B661,B673,B676,B680,B685,B689,B693,B696,B705,B707,)</f>
        <v>85629</v>
      </c>
      <c r="C638" s="161">
        <f>SUM(C639,C644,C657,C661,C673,C676,C680,C685,C689,C693,C696,C705,C707,)</f>
        <v>75194</v>
      </c>
      <c r="D638" s="236">
        <f t="shared" si="18"/>
        <v>87.8</v>
      </c>
      <c r="E638" s="95"/>
      <c r="F638" s="237">
        <v>210</v>
      </c>
      <c r="G638" s="38">
        <f t="shared" si="19"/>
        <v>75194</v>
      </c>
      <c r="H638" s="237" t="s">
        <v>549</v>
      </c>
    </row>
    <row r="639" spans="1:8" s="156" customFormat="1" ht="15">
      <c r="A639" s="95" t="s">
        <v>550</v>
      </c>
      <c r="B639" s="161">
        <f>SUM(B640:B643)</f>
        <v>1697</v>
      </c>
      <c r="C639" s="161">
        <f>SUM(C640:C643)</f>
        <v>1221</v>
      </c>
      <c r="D639" s="236">
        <f t="shared" si="18"/>
        <v>72</v>
      </c>
      <c r="E639" s="95"/>
      <c r="F639" s="237">
        <v>21001</v>
      </c>
      <c r="G639" s="38">
        <f t="shared" si="19"/>
        <v>1221</v>
      </c>
      <c r="H639" s="237" t="s">
        <v>550</v>
      </c>
    </row>
    <row r="640" spans="1:8" s="156" customFormat="1" ht="15">
      <c r="A640" s="95" t="s">
        <v>101</v>
      </c>
      <c r="B640" s="161">
        <f>VLOOKUP(F640,'[1]表二（旧）'!$F$5:$G$1311,2,FALSE)</f>
        <v>1592</v>
      </c>
      <c r="C640" s="161">
        <v>912</v>
      </c>
      <c r="D640" s="236">
        <f t="shared" si="18"/>
        <v>57.3</v>
      </c>
      <c r="E640" s="95"/>
      <c r="F640" s="237">
        <v>2100101</v>
      </c>
      <c r="G640" s="38">
        <f t="shared" si="19"/>
        <v>912</v>
      </c>
      <c r="H640" s="237" t="s">
        <v>101</v>
      </c>
    </row>
    <row r="641" spans="1:8" s="156" customFormat="1" ht="15">
      <c r="A641" s="95" t="s">
        <v>102</v>
      </c>
      <c r="B641" s="161">
        <f>VLOOKUP(F641,'[1]表二（旧）'!$F$5:$G$1311,2,FALSE)</f>
        <v>0</v>
      </c>
      <c r="C641" s="161"/>
      <c r="D641" s="236">
        <f t="shared" si="18"/>
      </c>
      <c r="E641" s="95"/>
      <c r="F641" s="237">
        <v>2100102</v>
      </c>
      <c r="G641" s="38">
        <f t="shared" si="19"/>
        <v>0</v>
      </c>
      <c r="H641" s="237" t="s">
        <v>102</v>
      </c>
    </row>
    <row r="642" spans="1:8" s="156" customFormat="1" ht="15">
      <c r="A642" s="95" t="s">
        <v>103</v>
      </c>
      <c r="B642" s="161">
        <f>VLOOKUP(F642,'[1]表二（旧）'!$F$5:$G$1311,2,FALSE)</f>
        <v>0</v>
      </c>
      <c r="C642" s="161"/>
      <c r="D642" s="236">
        <f t="shared" si="18"/>
      </c>
      <c r="E642" s="95"/>
      <c r="F642" s="237">
        <v>2100103</v>
      </c>
      <c r="G642" s="38">
        <f t="shared" si="19"/>
        <v>0</v>
      </c>
      <c r="H642" s="237" t="s">
        <v>103</v>
      </c>
    </row>
    <row r="643" spans="1:8" s="156" customFormat="1" ht="15">
      <c r="A643" s="95" t="s">
        <v>551</v>
      </c>
      <c r="B643" s="161">
        <f>VLOOKUP(F643,'[1]表二（旧）'!$F$5:$G$1311,2,FALSE)</f>
        <v>105</v>
      </c>
      <c r="C643" s="161">
        <v>309</v>
      </c>
      <c r="D643" s="236">
        <f t="shared" si="18"/>
        <v>294.3</v>
      </c>
      <c r="E643" s="95"/>
      <c r="F643" s="237">
        <v>2100199</v>
      </c>
      <c r="G643" s="38">
        <f t="shared" si="19"/>
        <v>309</v>
      </c>
      <c r="H643" s="237" t="s">
        <v>551</v>
      </c>
    </row>
    <row r="644" spans="1:8" s="156" customFormat="1" ht="15">
      <c r="A644" s="95" t="s">
        <v>552</v>
      </c>
      <c r="B644" s="161">
        <f>SUM(B645:B656)</f>
        <v>6464</v>
      </c>
      <c r="C644" s="161">
        <f>SUM(C645:C656)</f>
        <v>852</v>
      </c>
      <c r="D644" s="236">
        <f t="shared" si="18"/>
        <v>13.2</v>
      </c>
      <c r="E644" s="95"/>
      <c r="F644" s="237">
        <v>21002</v>
      </c>
      <c r="G644" s="38">
        <f t="shared" si="19"/>
        <v>852</v>
      </c>
      <c r="H644" s="237" t="s">
        <v>552</v>
      </c>
    </row>
    <row r="645" spans="1:8" s="156" customFormat="1" ht="15">
      <c r="A645" s="95" t="s">
        <v>553</v>
      </c>
      <c r="B645" s="161">
        <f>VLOOKUP(F645,'[1]表二（旧）'!$F$5:$G$1311,2,FALSE)</f>
        <v>343</v>
      </c>
      <c r="C645" s="161">
        <v>583</v>
      </c>
      <c r="D645" s="236">
        <f aca="true" t="shared" si="20" ref="D645:D708">IF(B645=0,"",ROUND(C645/B645*100,1))</f>
        <v>170</v>
      </c>
      <c r="E645" s="95"/>
      <c r="F645" s="237">
        <v>2100201</v>
      </c>
      <c r="G645" s="38">
        <f aca="true" t="shared" si="21" ref="G645:G708">SUM(C645)</f>
        <v>583</v>
      </c>
      <c r="H645" s="237" t="s">
        <v>553</v>
      </c>
    </row>
    <row r="646" spans="1:8" s="156" customFormat="1" ht="15">
      <c r="A646" s="95" t="s">
        <v>554</v>
      </c>
      <c r="B646" s="161">
        <f>VLOOKUP(F646,'[1]表二（旧）'!$F$5:$G$1311,2,FALSE)</f>
        <v>5121</v>
      </c>
      <c r="C646" s="161"/>
      <c r="D646" s="236">
        <f t="shared" si="20"/>
        <v>0</v>
      </c>
      <c r="E646" s="95"/>
      <c r="F646" s="237">
        <v>2100202</v>
      </c>
      <c r="G646" s="38">
        <f t="shared" si="21"/>
        <v>0</v>
      </c>
      <c r="H646" s="237" t="s">
        <v>554</v>
      </c>
    </row>
    <row r="647" spans="1:8" s="156" customFormat="1" ht="15">
      <c r="A647" s="95" t="s">
        <v>555</v>
      </c>
      <c r="B647" s="161">
        <f>VLOOKUP(F647,'[1]表二（旧）'!$F$5:$G$1311,2,FALSE)</f>
        <v>0</v>
      </c>
      <c r="C647" s="161"/>
      <c r="D647" s="236">
        <f t="shared" si="20"/>
      </c>
      <c r="E647" s="95"/>
      <c r="F647" s="237">
        <v>2100203</v>
      </c>
      <c r="G647" s="38">
        <f t="shared" si="21"/>
        <v>0</v>
      </c>
      <c r="H647" s="237" t="s">
        <v>555</v>
      </c>
    </row>
    <row r="648" spans="1:8" s="156" customFormat="1" ht="15">
      <c r="A648" s="95" t="s">
        <v>556</v>
      </c>
      <c r="B648" s="161">
        <f>VLOOKUP(F648,'[1]表二（旧）'!$F$5:$G$1311,2,FALSE)</f>
        <v>0</v>
      </c>
      <c r="C648" s="161"/>
      <c r="D648" s="236">
        <f t="shared" si="20"/>
      </c>
      <c r="E648" s="95"/>
      <c r="F648" s="237">
        <v>2100204</v>
      </c>
      <c r="G648" s="38">
        <f t="shared" si="21"/>
        <v>0</v>
      </c>
      <c r="H648" s="237" t="s">
        <v>556</v>
      </c>
    </row>
    <row r="649" spans="1:8" s="156" customFormat="1" ht="15">
      <c r="A649" s="95" t="s">
        <v>557</v>
      </c>
      <c r="B649" s="161">
        <f>VLOOKUP(F649,'[1]表二（旧）'!$F$5:$G$1311,2,FALSE)</f>
        <v>0</v>
      </c>
      <c r="C649" s="161"/>
      <c r="D649" s="236">
        <f t="shared" si="20"/>
      </c>
      <c r="E649" s="95"/>
      <c r="F649" s="237">
        <v>2100205</v>
      </c>
      <c r="G649" s="38">
        <f t="shared" si="21"/>
        <v>0</v>
      </c>
      <c r="H649" s="237" t="s">
        <v>557</v>
      </c>
    </row>
    <row r="650" spans="1:8" s="156" customFormat="1" ht="15">
      <c r="A650" s="95" t="s">
        <v>558</v>
      </c>
      <c r="B650" s="161">
        <f>VLOOKUP(F650,'[1]表二（旧）'!$F$5:$G$1311,2,FALSE)</f>
        <v>325</v>
      </c>
      <c r="C650" s="161"/>
      <c r="D650" s="236">
        <f t="shared" si="20"/>
        <v>0</v>
      </c>
      <c r="E650" s="95"/>
      <c r="F650" s="237">
        <v>2100206</v>
      </c>
      <c r="G650" s="38">
        <f t="shared" si="21"/>
        <v>0</v>
      </c>
      <c r="H650" s="237" t="s">
        <v>558</v>
      </c>
    </row>
    <row r="651" spans="1:8" s="156" customFormat="1" ht="15">
      <c r="A651" s="95" t="s">
        <v>559</v>
      </c>
      <c r="B651" s="161">
        <f>VLOOKUP(F651,'[1]表二（旧）'!$F$5:$G$1311,2,FALSE)</f>
        <v>0</v>
      </c>
      <c r="C651" s="161"/>
      <c r="D651" s="236">
        <f t="shared" si="20"/>
      </c>
      <c r="E651" s="95"/>
      <c r="F651" s="237">
        <v>2100207</v>
      </c>
      <c r="G651" s="38">
        <f t="shared" si="21"/>
        <v>0</v>
      </c>
      <c r="H651" s="237" t="s">
        <v>559</v>
      </c>
    </row>
    <row r="652" spans="1:8" s="156" customFormat="1" ht="15">
      <c r="A652" s="95" t="s">
        <v>560</v>
      </c>
      <c r="B652" s="161">
        <f>VLOOKUP(F652,'[1]表二（旧）'!$F$5:$G$1311,2,FALSE)</f>
        <v>0</v>
      </c>
      <c r="C652" s="161"/>
      <c r="D652" s="236">
        <f t="shared" si="20"/>
      </c>
      <c r="E652" s="95"/>
      <c r="F652" s="237">
        <v>2100208</v>
      </c>
      <c r="G652" s="38">
        <f t="shared" si="21"/>
        <v>0</v>
      </c>
      <c r="H652" s="237" t="s">
        <v>560</v>
      </c>
    </row>
    <row r="653" spans="1:8" s="156" customFormat="1" ht="15">
      <c r="A653" s="95" t="s">
        <v>561</v>
      </c>
      <c r="B653" s="161">
        <f>VLOOKUP(F653,'[1]表二（旧）'!$F$5:$G$1311,2,FALSE)</f>
        <v>0</v>
      </c>
      <c r="C653" s="161"/>
      <c r="D653" s="236">
        <f t="shared" si="20"/>
      </c>
      <c r="E653" s="95"/>
      <c r="F653" s="237">
        <v>2100209</v>
      </c>
      <c r="G653" s="38">
        <f t="shared" si="21"/>
        <v>0</v>
      </c>
      <c r="H653" s="237" t="s">
        <v>561</v>
      </c>
    </row>
    <row r="654" spans="1:8" s="156" customFormat="1" ht="15">
      <c r="A654" s="95" t="s">
        <v>562</v>
      </c>
      <c r="B654" s="161">
        <f>VLOOKUP(F654,'[1]表二（旧）'!$F$5:$G$1311,2,FALSE)</f>
        <v>0</v>
      </c>
      <c r="C654" s="161"/>
      <c r="D654" s="236">
        <f t="shared" si="20"/>
      </c>
      <c r="E654" s="95"/>
      <c r="F654" s="237">
        <v>2100210</v>
      </c>
      <c r="G654" s="38">
        <f t="shared" si="21"/>
        <v>0</v>
      </c>
      <c r="H654" s="237" t="s">
        <v>562</v>
      </c>
    </row>
    <row r="655" spans="1:8" s="156" customFormat="1" ht="15">
      <c r="A655" s="95" t="s">
        <v>563</v>
      </c>
      <c r="B655" s="161">
        <f>VLOOKUP(F655,'[1]表二（旧）'!$F$5:$G$1311,2,FALSE)</f>
        <v>0</v>
      </c>
      <c r="C655" s="161"/>
      <c r="D655" s="236">
        <f t="shared" si="20"/>
      </c>
      <c r="E655" s="95"/>
      <c r="F655" s="237">
        <v>2100211</v>
      </c>
      <c r="G655" s="38">
        <f t="shared" si="21"/>
        <v>0</v>
      </c>
      <c r="H655" s="237" t="s">
        <v>563</v>
      </c>
    </row>
    <row r="656" spans="1:8" s="156" customFormat="1" ht="15">
      <c r="A656" s="95" t="s">
        <v>564</v>
      </c>
      <c r="B656" s="161">
        <f>VLOOKUP(F656,'[1]表二（旧）'!$F$5:$G$1311,2,FALSE)</f>
        <v>675</v>
      </c>
      <c r="C656" s="161">
        <v>269</v>
      </c>
      <c r="D656" s="236">
        <f t="shared" si="20"/>
        <v>39.9</v>
      </c>
      <c r="E656" s="95"/>
      <c r="F656" s="237">
        <v>2100299</v>
      </c>
      <c r="G656" s="38">
        <f t="shared" si="21"/>
        <v>269</v>
      </c>
      <c r="H656" s="237" t="s">
        <v>564</v>
      </c>
    </row>
    <row r="657" spans="1:8" s="156" customFormat="1" ht="15">
      <c r="A657" s="95" t="s">
        <v>565</v>
      </c>
      <c r="B657" s="161">
        <f>SUM(B658:B660)</f>
        <v>2006</v>
      </c>
      <c r="C657" s="161">
        <f>SUM(C658:C660)</f>
        <v>372</v>
      </c>
      <c r="D657" s="236">
        <f t="shared" si="20"/>
        <v>18.5</v>
      </c>
      <c r="E657" s="95"/>
      <c r="F657" s="237">
        <v>21003</v>
      </c>
      <c r="G657" s="38">
        <f t="shared" si="21"/>
        <v>372</v>
      </c>
      <c r="H657" s="237" t="s">
        <v>565</v>
      </c>
    </row>
    <row r="658" spans="1:8" s="156" customFormat="1" ht="15">
      <c r="A658" s="95" t="s">
        <v>566</v>
      </c>
      <c r="B658" s="161">
        <f>VLOOKUP(F658,'[1]表二（旧）'!$F$5:$G$1311,2,FALSE)</f>
        <v>0</v>
      </c>
      <c r="C658" s="161"/>
      <c r="D658" s="236">
        <f t="shared" si="20"/>
      </c>
      <c r="E658" s="95"/>
      <c r="F658" s="237">
        <v>2100301</v>
      </c>
      <c r="G658" s="38">
        <f t="shared" si="21"/>
        <v>0</v>
      </c>
      <c r="H658" s="237" t="s">
        <v>566</v>
      </c>
    </row>
    <row r="659" spans="1:8" s="156" customFormat="1" ht="15">
      <c r="A659" s="95" t="s">
        <v>567</v>
      </c>
      <c r="B659" s="161">
        <f>VLOOKUP(F659,'[1]表二（旧）'!$F$5:$G$1311,2,FALSE)</f>
        <v>559</v>
      </c>
      <c r="C659" s="161">
        <v>372</v>
      </c>
      <c r="D659" s="236">
        <f t="shared" si="20"/>
        <v>66.5</v>
      </c>
      <c r="E659" s="95"/>
      <c r="F659" s="237">
        <v>2100302</v>
      </c>
      <c r="G659" s="38">
        <f t="shared" si="21"/>
        <v>372</v>
      </c>
      <c r="H659" s="237" t="s">
        <v>567</v>
      </c>
    </row>
    <row r="660" spans="1:8" s="156" customFormat="1" ht="15">
      <c r="A660" s="95" t="s">
        <v>568</v>
      </c>
      <c r="B660" s="161">
        <f>VLOOKUP(F660,'[1]表二（旧）'!$F$5:$G$1311,2,FALSE)</f>
        <v>1447</v>
      </c>
      <c r="C660" s="161"/>
      <c r="D660" s="236">
        <f t="shared" si="20"/>
        <v>0</v>
      </c>
      <c r="E660" s="95"/>
      <c r="F660" s="237">
        <v>2100399</v>
      </c>
      <c r="G660" s="38">
        <f t="shared" si="21"/>
        <v>0</v>
      </c>
      <c r="H660" s="237" t="s">
        <v>568</v>
      </c>
    </row>
    <row r="661" spans="1:8" s="156" customFormat="1" ht="15">
      <c r="A661" s="95" t="s">
        <v>569</v>
      </c>
      <c r="B661" s="161">
        <f>SUM(B662:B672)</f>
        <v>7916</v>
      </c>
      <c r="C661" s="161">
        <f>SUM(C662:C672)</f>
        <v>6553</v>
      </c>
      <c r="D661" s="236">
        <f t="shared" si="20"/>
        <v>82.8</v>
      </c>
      <c r="E661" s="95"/>
      <c r="F661" s="237">
        <v>21004</v>
      </c>
      <c r="G661" s="38">
        <f t="shared" si="21"/>
        <v>6553</v>
      </c>
      <c r="H661" s="237" t="s">
        <v>569</v>
      </c>
    </row>
    <row r="662" spans="1:8" s="156" customFormat="1" ht="15">
      <c r="A662" s="95" t="s">
        <v>570</v>
      </c>
      <c r="B662" s="161">
        <f>VLOOKUP(F662,'[1]表二（旧）'!$F$5:$G$1311,2,FALSE)</f>
        <v>1330</v>
      </c>
      <c r="C662" s="161">
        <v>1069</v>
      </c>
      <c r="D662" s="236">
        <f t="shared" si="20"/>
        <v>80.4</v>
      </c>
      <c r="E662" s="95"/>
      <c r="F662" s="237">
        <v>2100401</v>
      </c>
      <c r="G662" s="38">
        <f t="shared" si="21"/>
        <v>1069</v>
      </c>
      <c r="H662" s="237" t="s">
        <v>570</v>
      </c>
    </row>
    <row r="663" spans="1:8" s="156" customFormat="1" ht="15">
      <c r="A663" s="95" t="s">
        <v>571</v>
      </c>
      <c r="B663" s="161">
        <f>VLOOKUP(F663,'[1]表二（旧）'!$F$5:$G$1311,2,FALSE)</f>
        <v>366</v>
      </c>
      <c r="C663" s="161">
        <v>558</v>
      </c>
      <c r="D663" s="236">
        <f t="shared" si="20"/>
        <v>152.5</v>
      </c>
      <c r="E663" s="95"/>
      <c r="F663" s="237">
        <v>2100402</v>
      </c>
      <c r="G663" s="38">
        <f t="shared" si="21"/>
        <v>558</v>
      </c>
      <c r="H663" s="237" t="s">
        <v>571</v>
      </c>
    </row>
    <row r="664" spans="1:8" s="156" customFormat="1" ht="15">
      <c r="A664" s="95" t="s">
        <v>572</v>
      </c>
      <c r="B664" s="161">
        <f>VLOOKUP(F664,'[1]表二（旧）'!$F$5:$G$1311,2,FALSE)</f>
        <v>19</v>
      </c>
      <c r="C664" s="161">
        <v>265</v>
      </c>
      <c r="D664" s="236">
        <f t="shared" si="20"/>
        <v>1394.7</v>
      </c>
      <c r="E664" s="95"/>
      <c r="F664" s="237">
        <v>2100403</v>
      </c>
      <c r="G664" s="38">
        <f t="shared" si="21"/>
        <v>265</v>
      </c>
      <c r="H664" s="237" t="s">
        <v>572</v>
      </c>
    </row>
    <row r="665" spans="1:8" s="156" customFormat="1" ht="15">
      <c r="A665" s="95" t="s">
        <v>573</v>
      </c>
      <c r="B665" s="161">
        <f>VLOOKUP(F665,'[1]表二（旧）'!$F$5:$G$1311,2,FALSE)</f>
        <v>0</v>
      </c>
      <c r="C665" s="161"/>
      <c r="D665" s="236">
        <f t="shared" si="20"/>
      </c>
      <c r="E665" s="95"/>
      <c r="F665" s="237">
        <v>2100404</v>
      </c>
      <c r="G665" s="38">
        <f t="shared" si="21"/>
        <v>0</v>
      </c>
      <c r="H665" s="237" t="s">
        <v>573</v>
      </c>
    </row>
    <row r="666" spans="1:8" s="156" customFormat="1" ht="15">
      <c r="A666" s="95" t="s">
        <v>574</v>
      </c>
      <c r="B666" s="161">
        <f>VLOOKUP(F666,'[1]表二（旧）'!$F$5:$G$1311,2,FALSE)</f>
        <v>14</v>
      </c>
      <c r="C666" s="161"/>
      <c r="D666" s="236">
        <f t="shared" si="20"/>
        <v>0</v>
      </c>
      <c r="E666" s="95"/>
      <c r="F666" s="237">
        <v>2100405</v>
      </c>
      <c r="G666" s="38">
        <f t="shared" si="21"/>
        <v>0</v>
      </c>
      <c r="H666" s="237" t="s">
        <v>574</v>
      </c>
    </row>
    <row r="667" spans="1:8" s="156" customFormat="1" ht="15">
      <c r="A667" s="95" t="s">
        <v>575</v>
      </c>
      <c r="B667" s="161">
        <f>VLOOKUP(F667,'[1]表二（旧）'!$F$5:$G$1311,2,FALSE)</f>
        <v>0</v>
      </c>
      <c r="C667" s="161"/>
      <c r="D667" s="236">
        <f t="shared" si="20"/>
      </c>
      <c r="E667" s="95"/>
      <c r="F667" s="237">
        <v>2100406</v>
      </c>
      <c r="G667" s="38">
        <f t="shared" si="21"/>
        <v>0</v>
      </c>
      <c r="H667" s="237" t="s">
        <v>575</v>
      </c>
    </row>
    <row r="668" spans="1:8" s="156" customFormat="1" ht="15">
      <c r="A668" s="95" t="s">
        <v>576</v>
      </c>
      <c r="B668" s="161">
        <f>VLOOKUP(F668,'[1]表二（旧）'!$F$5:$G$1311,2,FALSE)</f>
        <v>0</v>
      </c>
      <c r="C668" s="161"/>
      <c r="D668" s="236">
        <f t="shared" si="20"/>
      </c>
      <c r="E668" s="95"/>
      <c r="F668" s="237">
        <v>2100407</v>
      </c>
      <c r="G668" s="38">
        <f t="shared" si="21"/>
        <v>0</v>
      </c>
      <c r="H668" s="237" t="s">
        <v>576</v>
      </c>
    </row>
    <row r="669" spans="1:8" s="156" customFormat="1" ht="15">
      <c r="A669" s="95" t="s">
        <v>577</v>
      </c>
      <c r="B669" s="161">
        <f>VLOOKUP(F669,'[1]表二（旧）'!$F$5:$G$1311,2,FALSE)</f>
        <v>4804</v>
      </c>
      <c r="C669" s="161">
        <v>4489</v>
      </c>
      <c r="D669" s="236">
        <f t="shared" si="20"/>
        <v>93.4</v>
      </c>
      <c r="E669" s="95"/>
      <c r="F669" s="237">
        <v>2100408</v>
      </c>
      <c r="G669" s="38">
        <f t="shared" si="21"/>
        <v>4489</v>
      </c>
      <c r="H669" s="237" t="s">
        <v>577</v>
      </c>
    </row>
    <row r="670" spans="1:8" s="156" customFormat="1" ht="15">
      <c r="A670" s="95" t="s">
        <v>578</v>
      </c>
      <c r="B670" s="161">
        <f>VLOOKUP(F670,'[1]表二（旧）'!$F$5:$G$1311,2,FALSE)</f>
        <v>830</v>
      </c>
      <c r="C670" s="161">
        <v>172</v>
      </c>
      <c r="D670" s="236">
        <f t="shared" si="20"/>
        <v>20.7</v>
      </c>
      <c r="E670" s="95"/>
      <c r="F670" s="237">
        <v>2100409</v>
      </c>
      <c r="G670" s="38">
        <f t="shared" si="21"/>
        <v>172</v>
      </c>
      <c r="H670" s="237" t="s">
        <v>578</v>
      </c>
    </row>
    <row r="671" spans="1:8" s="156" customFormat="1" ht="15">
      <c r="A671" s="95" t="s">
        <v>579</v>
      </c>
      <c r="B671" s="161">
        <f>VLOOKUP(F671,'[1]表二（旧）'!$F$5:$G$1311,2,FALSE)</f>
        <v>0</v>
      </c>
      <c r="C671" s="161"/>
      <c r="D671" s="236">
        <f t="shared" si="20"/>
      </c>
      <c r="E671" s="95"/>
      <c r="F671" s="237">
        <v>2100410</v>
      </c>
      <c r="G671" s="38">
        <f t="shared" si="21"/>
        <v>0</v>
      </c>
      <c r="H671" s="237" t="s">
        <v>579</v>
      </c>
    </row>
    <row r="672" spans="1:8" s="156" customFormat="1" ht="15">
      <c r="A672" s="95" t="s">
        <v>580</v>
      </c>
      <c r="B672" s="161">
        <f>VLOOKUP(F672,'[1]表二（旧）'!$F$5:$G$1311,2,FALSE)</f>
        <v>553</v>
      </c>
      <c r="C672" s="161"/>
      <c r="D672" s="236">
        <f t="shared" si="20"/>
        <v>0</v>
      </c>
      <c r="E672" s="95"/>
      <c r="F672" s="237">
        <v>2100499</v>
      </c>
      <c r="G672" s="38">
        <f t="shared" si="21"/>
        <v>0</v>
      </c>
      <c r="H672" s="237" t="s">
        <v>580</v>
      </c>
    </row>
    <row r="673" spans="1:8" s="156" customFormat="1" ht="15">
      <c r="A673" s="95" t="s">
        <v>581</v>
      </c>
      <c r="B673" s="161">
        <f>SUM(B674:B675)</f>
        <v>265</v>
      </c>
      <c r="C673" s="161">
        <f>SUM(C674:C675)</f>
        <v>0</v>
      </c>
      <c r="D673" s="236">
        <f t="shared" si="20"/>
        <v>0</v>
      </c>
      <c r="E673" s="95"/>
      <c r="F673" s="237">
        <v>21006</v>
      </c>
      <c r="G673" s="38">
        <f t="shared" si="21"/>
        <v>0</v>
      </c>
      <c r="H673" s="237" t="s">
        <v>581</v>
      </c>
    </row>
    <row r="674" spans="1:8" s="156" customFormat="1" ht="15">
      <c r="A674" s="95" t="s">
        <v>582</v>
      </c>
      <c r="B674" s="161">
        <f>VLOOKUP(F674,'[1]表二（旧）'!$F$5:$G$1311,2,FALSE)</f>
        <v>265</v>
      </c>
      <c r="C674" s="161"/>
      <c r="D674" s="236">
        <f t="shared" si="20"/>
        <v>0</v>
      </c>
      <c r="E674" s="95"/>
      <c r="F674" s="237">
        <v>2100601</v>
      </c>
      <c r="G674" s="38">
        <f t="shared" si="21"/>
        <v>0</v>
      </c>
      <c r="H674" s="237" t="s">
        <v>582</v>
      </c>
    </row>
    <row r="675" spans="1:8" s="156" customFormat="1" ht="15">
      <c r="A675" s="95" t="s">
        <v>583</v>
      </c>
      <c r="B675" s="161">
        <f>VLOOKUP(F675,'[1]表二（旧）'!$F$5:$G$1311,2,FALSE)</f>
        <v>0</v>
      </c>
      <c r="C675" s="161"/>
      <c r="D675" s="236">
        <f t="shared" si="20"/>
      </c>
      <c r="E675" s="95"/>
      <c r="F675" s="237">
        <v>2100699</v>
      </c>
      <c r="G675" s="38">
        <f t="shared" si="21"/>
        <v>0</v>
      </c>
      <c r="H675" s="237" t="s">
        <v>583</v>
      </c>
    </row>
    <row r="676" spans="1:8" s="156" customFormat="1" ht="15">
      <c r="A676" s="95" t="s">
        <v>584</v>
      </c>
      <c r="B676" s="161">
        <f>SUM(B677:B679)</f>
        <v>2917</v>
      </c>
      <c r="C676" s="161">
        <f>SUM(C677:C679)</f>
        <v>1984</v>
      </c>
      <c r="D676" s="236">
        <f t="shared" si="20"/>
        <v>68</v>
      </c>
      <c r="E676" s="95"/>
      <c r="F676" s="237">
        <v>21007</v>
      </c>
      <c r="G676" s="38">
        <f t="shared" si="21"/>
        <v>1984</v>
      </c>
      <c r="H676" s="237" t="s">
        <v>584</v>
      </c>
    </row>
    <row r="677" spans="1:8" s="156" customFormat="1" ht="15">
      <c r="A677" s="95" t="s">
        <v>585</v>
      </c>
      <c r="B677" s="161">
        <f>VLOOKUP(F677,'[1]表二（旧）'!$F$5:$G$1311,2,FALSE)</f>
        <v>387</v>
      </c>
      <c r="C677" s="161">
        <v>1724</v>
      </c>
      <c r="D677" s="236">
        <f t="shared" si="20"/>
        <v>445.5</v>
      </c>
      <c r="E677" s="95"/>
      <c r="F677" s="237">
        <v>2100716</v>
      </c>
      <c r="G677" s="38">
        <f t="shared" si="21"/>
        <v>1724</v>
      </c>
      <c r="H677" s="237" t="s">
        <v>585</v>
      </c>
    </row>
    <row r="678" spans="1:8" s="156" customFormat="1" ht="15">
      <c r="A678" s="95" t="s">
        <v>586</v>
      </c>
      <c r="B678" s="161">
        <f>VLOOKUP(F678,'[1]表二（旧）'!$F$5:$G$1311,2,FALSE)</f>
        <v>2526</v>
      </c>
      <c r="C678" s="161"/>
      <c r="D678" s="236">
        <f t="shared" si="20"/>
        <v>0</v>
      </c>
      <c r="E678" s="95"/>
      <c r="F678" s="237">
        <v>2100717</v>
      </c>
      <c r="G678" s="38">
        <f t="shared" si="21"/>
        <v>0</v>
      </c>
      <c r="H678" s="237" t="s">
        <v>586</v>
      </c>
    </row>
    <row r="679" spans="1:8" s="156" customFormat="1" ht="15">
      <c r="A679" s="95" t="s">
        <v>587</v>
      </c>
      <c r="B679" s="161">
        <f>VLOOKUP(F679,'[1]表二（旧）'!$F$5:$G$1311,2,FALSE)</f>
        <v>4</v>
      </c>
      <c r="C679" s="161">
        <v>260</v>
      </c>
      <c r="D679" s="236">
        <f t="shared" si="20"/>
        <v>6500</v>
      </c>
      <c r="E679" s="95"/>
      <c r="F679" s="237">
        <v>2100799</v>
      </c>
      <c r="G679" s="38">
        <f t="shared" si="21"/>
        <v>260</v>
      </c>
      <c r="H679" s="237" t="s">
        <v>587</v>
      </c>
    </row>
    <row r="680" spans="1:8" s="156" customFormat="1" ht="15">
      <c r="A680" s="95" t="s">
        <v>588</v>
      </c>
      <c r="B680" s="161">
        <f>SUM(B681:B684)</f>
        <v>5290</v>
      </c>
      <c r="C680" s="161">
        <f>SUM(C681:C684)</f>
        <v>4450</v>
      </c>
      <c r="D680" s="236">
        <f t="shared" si="20"/>
        <v>84.1</v>
      </c>
      <c r="E680" s="95"/>
      <c r="F680" s="237">
        <v>21011</v>
      </c>
      <c r="G680" s="38">
        <f t="shared" si="21"/>
        <v>4450</v>
      </c>
      <c r="H680" s="237" t="s">
        <v>588</v>
      </c>
    </row>
    <row r="681" spans="1:8" s="156" customFormat="1" ht="15">
      <c r="A681" s="95" t="s">
        <v>589</v>
      </c>
      <c r="B681" s="161">
        <f>VLOOKUP(F681,'[1]表二（旧）'!$F$5:$G$1311,2,FALSE)</f>
        <v>1689</v>
      </c>
      <c r="C681" s="161">
        <v>1090</v>
      </c>
      <c r="D681" s="236">
        <f t="shared" si="20"/>
        <v>64.5</v>
      </c>
      <c r="E681" s="95"/>
      <c r="F681" s="237">
        <v>2101101</v>
      </c>
      <c r="G681" s="38">
        <f t="shared" si="21"/>
        <v>1090</v>
      </c>
      <c r="H681" s="237" t="s">
        <v>589</v>
      </c>
    </row>
    <row r="682" spans="1:8" s="156" customFormat="1" ht="15">
      <c r="A682" s="95" t="s">
        <v>590</v>
      </c>
      <c r="B682" s="161">
        <f>VLOOKUP(F682,'[1]表二（旧）'!$F$5:$G$1311,2,FALSE)</f>
        <v>3586</v>
      </c>
      <c r="C682" s="161">
        <v>3360</v>
      </c>
      <c r="D682" s="236">
        <f t="shared" si="20"/>
        <v>93.7</v>
      </c>
      <c r="E682" s="95"/>
      <c r="F682" s="237">
        <v>2101102</v>
      </c>
      <c r="G682" s="38">
        <f t="shared" si="21"/>
        <v>3360</v>
      </c>
      <c r="H682" s="237" t="s">
        <v>590</v>
      </c>
    </row>
    <row r="683" spans="1:8" s="156" customFormat="1" ht="15">
      <c r="A683" s="95" t="s">
        <v>591</v>
      </c>
      <c r="B683" s="161">
        <f>VLOOKUP(F683,'[1]表二（旧）'!$F$5:$G$1311,2,FALSE)</f>
        <v>15</v>
      </c>
      <c r="C683" s="161"/>
      <c r="D683" s="236">
        <f t="shared" si="20"/>
        <v>0</v>
      </c>
      <c r="E683" s="95"/>
      <c r="F683" s="237">
        <v>2101103</v>
      </c>
      <c r="G683" s="38">
        <f t="shared" si="21"/>
        <v>0</v>
      </c>
      <c r="H683" s="237" t="s">
        <v>591</v>
      </c>
    </row>
    <row r="684" spans="1:8" s="156" customFormat="1" ht="15">
      <c r="A684" s="95" t="s">
        <v>592</v>
      </c>
      <c r="B684" s="161">
        <f>VLOOKUP(F684,'[1]表二（旧）'!$F$5:$G$1311,2,FALSE)</f>
        <v>0</v>
      </c>
      <c r="C684" s="161"/>
      <c r="D684" s="236">
        <f t="shared" si="20"/>
      </c>
      <c r="E684" s="95"/>
      <c r="F684" s="237">
        <v>2101199</v>
      </c>
      <c r="G684" s="38">
        <f t="shared" si="21"/>
        <v>0</v>
      </c>
      <c r="H684" s="237" t="s">
        <v>592</v>
      </c>
    </row>
    <row r="685" spans="1:8" s="156" customFormat="1" ht="15">
      <c r="A685" s="95" t="s">
        <v>593</v>
      </c>
      <c r="B685" s="161">
        <f>SUM(B686:B688)</f>
        <v>55279</v>
      </c>
      <c r="C685" s="161">
        <f>SUM(C686:C688)</f>
        <v>57200</v>
      </c>
      <c r="D685" s="236">
        <f t="shared" si="20"/>
        <v>103.5</v>
      </c>
      <c r="E685" s="95"/>
      <c r="F685" s="237">
        <v>21012</v>
      </c>
      <c r="G685" s="38">
        <f t="shared" si="21"/>
        <v>57200</v>
      </c>
      <c r="H685" s="237" t="s">
        <v>593</v>
      </c>
    </row>
    <row r="686" spans="1:8" s="156" customFormat="1" ht="15">
      <c r="A686" s="95" t="s">
        <v>594</v>
      </c>
      <c r="B686" s="161">
        <f>VLOOKUP(F686,'[1]表二（旧）'!$F$5:$G$1311,2,FALSE)</f>
        <v>0</v>
      </c>
      <c r="C686" s="161"/>
      <c r="D686" s="236">
        <f t="shared" si="20"/>
      </c>
      <c r="E686" s="95"/>
      <c r="F686" s="237">
        <v>2101201</v>
      </c>
      <c r="G686" s="38">
        <f t="shared" si="21"/>
        <v>0</v>
      </c>
      <c r="H686" s="237" t="s">
        <v>594</v>
      </c>
    </row>
    <row r="687" spans="1:8" s="156" customFormat="1" ht="15">
      <c r="A687" s="95" t="s">
        <v>595</v>
      </c>
      <c r="B687" s="161">
        <f>VLOOKUP(F687,'[1]表二（旧）'!$F$5:$G$1311,2,FALSE)+VLOOKUP(2101203,'[1]表二（旧）'!$F$5:$G$1311,2,FALSE)+VLOOKUP(2101204,'[1]表二（旧）'!$F$5:$G$1311,2,FALSE)</f>
        <v>55279</v>
      </c>
      <c r="C687" s="161">
        <v>57200</v>
      </c>
      <c r="D687" s="236">
        <f t="shared" si="20"/>
        <v>103.5</v>
      </c>
      <c r="E687" s="95"/>
      <c r="F687" s="237">
        <v>2101202</v>
      </c>
      <c r="G687" s="38">
        <f t="shared" si="21"/>
        <v>57200</v>
      </c>
      <c r="H687" s="237" t="s">
        <v>595</v>
      </c>
    </row>
    <row r="688" spans="1:8" s="156" customFormat="1" ht="15">
      <c r="A688" s="95" t="s">
        <v>596</v>
      </c>
      <c r="B688" s="161">
        <f>VLOOKUP(F688,'[1]表二（旧）'!$F$5:$G$1311,2,FALSE)</f>
        <v>0</v>
      </c>
      <c r="C688" s="161"/>
      <c r="D688" s="236">
        <f t="shared" si="20"/>
      </c>
      <c r="E688" s="95"/>
      <c r="F688" s="237">
        <v>2101299</v>
      </c>
      <c r="G688" s="38">
        <f t="shared" si="21"/>
        <v>0</v>
      </c>
      <c r="H688" s="237" t="s">
        <v>596</v>
      </c>
    </row>
    <row r="689" spans="1:8" s="156" customFormat="1" ht="15">
      <c r="A689" s="95" t="s">
        <v>597</v>
      </c>
      <c r="B689" s="161">
        <f>SUM(B690:B692)</f>
        <v>2709</v>
      </c>
      <c r="C689" s="161">
        <f>SUM(C690:C692)</f>
        <v>1809</v>
      </c>
      <c r="D689" s="236">
        <f t="shared" si="20"/>
        <v>66.8</v>
      </c>
      <c r="E689" s="95"/>
      <c r="F689" s="237">
        <v>21013</v>
      </c>
      <c r="G689" s="38">
        <f t="shared" si="21"/>
        <v>1809</v>
      </c>
      <c r="H689" s="237" t="s">
        <v>597</v>
      </c>
    </row>
    <row r="690" spans="1:8" s="156" customFormat="1" ht="15">
      <c r="A690" s="95" t="s">
        <v>598</v>
      </c>
      <c r="B690" s="161">
        <f>VLOOKUP(F690,'[1]表二（旧）'!$F$5:$G$1311,2,FALSE)</f>
        <v>2705</v>
      </c>
      <c r="C690" s="161">
        <v>1809</v>
      </c>
      <c r="D690" s="236">
        <f t="shared" si="20"/>
        <v>66.9</v>
      </c>
      <c r="E690" s="95"/>
      <c r="F690" s="237">
        <v>2101301</v>
      </c>
      <c r="G690" s="38">
        <f t="shared" si="21"/>
        <v>1809</v>
      </c>
      <c r="H690" s="237" t="s">
        <v>598</v>
      </c>
    </row>
    <row r="691" spans="1:8" s="156" customFormat="1" ht="15">
      <c r="A691" s="95" t="s">
        <v>599</v>
      </c>
      <c r="B691" s="161">
        <f>VLOOKUP(F691,'[1]表二（旧）'!$F$5:$G$1311,2,FALSE)</f>
        <v>0</v>
      </c>
      <c r="C691" s="161"/>
      <c r="D691" s="236">
        <f t="shared" si="20"/>
      </c>
      <c r="E691" s="95"/>
      <c r="F691" s="237">
        <v>2101302</v>
      </c>
      <c r="G691" s="38">
        <f t="shared" si="21"/>
        <v>0</v>
      </c>
      <c r="H691" s="237" t="s">
        <v>599</v>
      </c>
    </row>
    <row r="692" spans="1:8" s="156" customFormat="1" ht="15">
      <c r="A692" s="95" t="s">
        <v>600</v>
      </c>
      <c r="B692" s="161">
        <f>VLOOKUP(F692,'[1]表二（旧）'!$F$5:$G$1311,2,FALSE)</f>
        <v>4</v>
      </c>
      <c r="C692" s="161"/>
      <c r="D692" s="236">
        <f t="shared" si="20"/>
        <v>0</v>
      </c>
      <c r="E692" s="95"/>
      <c r="F692" s="237">
        <v>2101399</v>
      </c>
      <c r="G692" s="38">
        <f t="shared" si="21"/>
        <v>0</v>
      </c>
      <c r="H692" s="237" t="s">
        <v>600</v>
      </c>
    </row>
    <row r="693" spans="1:8" s="156" customFormat="1" ht="15">
      <c r="A693" s="95" t="s">
        <v>601</v>
      </c>
      <c r="B693" s="161">
        <f>SUM(B694:B695)</f>
        <v>986</v>
      </c>
      <c r="C693" s="161">
        <f>SUM(C694:C695)</f>
        <v>753</v>
      </c>
      <c r="D693" s="236">
        <f t="shared" si="20"/>
        <v>76.4</v>
      </c>
      <c r="E693" s="95"/>
      <c r="F693" s="237">
        <v>21014</v>
      </c>
      <c r="G693" s="38">
        <f t="shared" si="21"/>
        <v>753</v>
      </c>
      <c r="H693" s="237" t="s">
        <v>601</v>
      </c>
    </row>
    <row r="694" spans="1:8" s="156" customFormat="1" ht="15">
      <c r="A694" s="95" t="s">
        <v>602</v>
      </c>
      <c r="B694" s="161">
        <f>VLOOKUP(F694,'[1]表二（旧）'!$F$5:$G$1311,2,FALSE)</f>
        <v>776</v>
      </c>
      <c r="C694" s="161">
        <v>213</v>
      </c>
      <c r="D694" s="236">
        <f t="shared" si="20"/>
        <v>27.4</v>
      </c>
      <c r="E694" s="95"/>
      <c r="F694" s="237">
        <v>2101401</v>
      </c>
      <c r="G694" s="38">
        <f t="shared" si="21"/>
        <v>213</v>
      </c>
      <c r="H694" s="237" t="s">
        <v>602</v>
      </c>
    </row>
    <row r="695" spans="1:8" s="156" customFormat="1" ht="15">
      <c r="A695" s="95" t="s">
        <v>603</v>
      </c>
      <c r="B695" s="161">
        <f>VLOOKUP(F695,'[1]表二（旧）'!$F$5:$G$1311,2,FALSE)</f>
        <v>210</v>
      </c>
      <c r="C695" s="161">
        <v>540</v>
      </c>
      <c r="D695" s="236">
        <f t="shared" si="20"/>
        <v>257.1</v>
      </c>
      <c r="E695" s="95"/>
      <c r="F695" s="237">
        <v>2101499</v>
      </c>
      <c r="G695" s="38">
        <f t="shared" si="21"/>
        <v>540</v>
      </c>
      <c r="H695" s="237" t="s">
        <v>603</v>
      </c>
    </row>
    <row r="696" spans="1:8" s="156" customFormat="1" ht="15">
      <c r="A696" s="95" t="s">
        <v>604</v>
      </c>
      <c r="B696" s="161">
        <f>SUM(B697:B704)</f>
        <v>0</v>
      </c>
      <c r="C696" s="161">
        <f>SUM(C697:C704)</f>
        <v>0</v>
      </c>
      <c r="D696" s="236">
        <f t="shared" si="20"/>
      </c>
      <c r="E696" s="95"/>
      <c r="F696" s="237">
        <v>21015</v>
      </c>
      <c r="G696" s="38">
        <f t="shared" si="21"/>
        <v>0</v>
      </c>
      <c r="H696" s="237" t="s">
        <v>604</v>
      </c>
    </row>
    <row r="697" spans="1:8" s="156" customFormat="1" ht="15">
      <c r="A697" s="95" t="s">
        <v>101</v>
      </c>
      <c r="B697" s="161"/>
      <c r="C697" s="161"/>
      <c r="D697" s="236">
        <f t="shared" si="20"/>
      </c>
      <c r="E697" s="95"/>
      <c r="F697" s="237">
        <v>2101501</v>
      </c>
      <c r="G697" s="38">
        <f t="shared" si="21"/>
        <v>0</v>
      </c>
      <c r="H697" s="237" t="s">
        <v>101</v>
      </c>
    </row>
    <row r="698" spans="1:8" s="156" customFormat="1" ht="15">
      <c r="A698" s="95" t="s">
        <v>102</v>
      </c>
      <c r="B698" s="161"/>
      <c r="C698" s="161"/>
      <c r="D698" s="236">
        <f t="shared" si="20"/>
      </c>
      <c r="E698" s="95"/>
      <c r="F698" s="237">
        <v>2101502</v>
      </c>
      <c r="G698" s="38">
        <f t="shared" si="21"/>
        <v>0</v>
      </c>
      <c r="H698" s="237" t="s">
        <v>102</v>
      </c>
    </row>
    <row r="699" spans="1:8" s="156" customFormat="1" ht="15">
      <c r="A699" s="95" t="s">
        <v>103</v>
      </c>
      <c r="B699" s="161"/>
      <c r="C699" s="161"/>
      <c r="D699" s="236">
        <f t="shared" si="20"/>
      </c>
      <c r="E699" s="95"/>
      <c r="F699" s="237">
        <v>2101503</v>
      </c>
      <c r="G699" s="38">
        <f t="shared" si="21"/>
        <v>0</v>
      </c>
      <c r="H699" s="237" t="s">
        <v>103</v>
      </c>
    </row>
    <row r="700" spans="1:8" s="156" customFormat="1" ht="15">
      <c r="A700" s="95" t="s">
        <v>143</v>
      </c>
      <c r="B700" s="161"/>
      <c r="C700" s="161"/>
      <c r="D700" s="236">
        <f t="shared" si="20"/>
      </c>
      <c r="E700" s="95"/>
      <c r="F700" s="237">
        <v>2101504</v>
      </c>
      <c r="G700" s="38">
        <f t="shared" si="21"/>
        <v>0</v>
      </c>
      <c r="H700" s="237" t="s">
        <v>143</v>
      </c>
    </row>
    <row r="701" spans="1:8" s="156" customFormat="1" ht="15">
      <c r="A701" s="95" t="s">
        <v>605</v>
      </c>
      <c r="B701" s="161"/>
      <c r="C701" s="161"/>
      <c r="D701" s="236">
        <f t="shared" si="20"/>
      </c>
      <c r="E701" s="95"/>
      <c r="F701" s="237">
        <v>2101505</v>
      </c>
      <c r="G701" s="38">
        <f t="shared" si="21"/>
        <v>0</v>
      </c>
      <c r="H701" s="237" t="s">
        <v>605</v>
      </c>
    </row>
    <row r="702" spans="1:8" s="156" customFormat="1" ht="15">
      <c r="A702" s="95" t="s">
        <v>606</v>
      </c>
      <c r="B702" s="161"/>
      <c r="C702" s="161"/>
      <c r="D702" s="236">
        <f t="shared" si="20"/>
      </c>
      <c r="E702" s="95"/>
      <c r="F702" s="237">
        <v>2101506</v>
      </c>
      <c r="G702" s="38">
        <f t="shared" si="21"/>
        <v>0</v>
      </c>
      <c r="H702" s="237" t="s">
        <v>606</v>
      </c>
    </row>
    <row r="703" spans="1:8" s="156" customFormat="1" ht="15">
      <c r="A703" s="95" t="s">
        <v>110</v>
      </c>
      <c r="B703" s="161"/>
      <c r="C703" s="161"/>
      <c r="D703" s="236">
        <f t="shared" si="20"/>
      </c>
      <c r="E703" s="95"/>
      <c r="F703" s="237">
        <v>2101550</v>
      </c>
      <c r="G703" s="38">
        <f t="shared" si="21"/>
        <v>0</v>
      </c>
      <c r="H703" s="237" t="s">
        <v>110</v>
      </c>
    </row>
    <row r="704" spans="1:8" s="156" customFormat="1" ht="15">
      <c r="A704" s="95" t="s">
        <v>607</v>
      </c>
      <c r="B704" s="161"/>
      <c r="C704" s="161"/>
      <c r="D704" s="236">
        <f t="shared" si="20"/>
      </c>
      <c r="E704" s="95"/>
      <c r="F704" s="237">
        <v>2101599</v>
      </c>
      <c r="G704" s="38">
        <f t="shared" si="21"/>
        <v>0</v>
      </c>
      <c r="H704" s="237" t="s">
        <v>607</v>
      </c>
    </row>
    <row r="705" spans="1:8" s="156" customFormat="1" ht="15">
      <c r="A705" s="95" t="s">
        <v>608</v>
      </c>
      <c r="B705" s="161">
        <f>SUM(B706)</f>
        <v>0</v>
      </c>
      <c r="C705" s="161">
        <f>SUM(C706)</f>
        <v>0</v>
      </c>
      <c r="D705" s="236">
        <f t="shared" si="20"/>
      </c>
      <c r="E705" s="95"/>
      <c r="F705" s="237">
        <v>21016</v>
      </c>
      <c r="G705" s="38">
        <f t="shared" si="21"/>
        <v>0</v>
      </c>
      <c r="H705" s="95" t="s">
        <v>608</v>
      </c>
    </row>
    <row r="706" spans="1:8" s="156" customFormat="1" ht="15">
      <c r="A706" s="95" t="s">
        <v>609</v>
      </c>
      <c r="B706" s="161">
        <f>VLOOKUP(2080205,'[1]表二（旧）'!$F$5:$G$1311,2,FALSE)</f>
        <v>0</v>
      </c>
      <c r="C706" s="161"/>
      <c r="D706" s="236">
        <f t="shared" si="20"/>
      </c>
      <c r="E706" s="95"/>
      <c r="F706" s="237">
        <v>2101601</v>
      </c>
      <c r="G706" s="38">
        <f t="shared" si="21"/>
        <v>0</v>
      </c>
      <c r="H706" s="95" t="s">
        <v>609</v>
      </c>
    </row>
    <row r="707" spans="1:8" s="156" customFormat="1" ht="15">
      <c r="A707" s="233" t="s">
        <v>610</v>
      </c>
      <c r="B707" s="161">
        <f>SUM(B708)</f>
        <v>100</v>
      </c>
      <c r="C707" s="161">
        <f>SUM(C708)</f>
        <v>0</v>
      </c>
      <c r="D707" s="236">
        <f t="shared" si="20"/>
        <v>0</v>
      </c>
      <c r="E707" s="95"/>
      <c r="F707" s="237">
        <v>21099</v>
      </c>
      <c r="G707" s="38">
        <f t="shared" si="21"/>
        <v>0</v>
      </c>
      <c r="H707" s="237" t="s">
        <v>610</v>
      </c>
    </row>
    <row r="708" spans="1:8" s="156" customFormat="1" ht="15">
      <c r="A708" s="233" t="s">
        <v>611</v>
      </c>
      <c r="B708" s="161">
        <f>SUM('[1]表二（旧）'!B737)</f>
        <v>100</v>
      </c>
      <c r="C708" s="161"/>
      <c r="D708" s="236">
        <f t="shared" si="20"/>
        <v>0</v>
      </c>
      <c r="E708" s="95"/>
      <c r="F708" s="237">
        <v>2109901</v>
      </c>
      <c r="G708" s="38">
        <f t="shared" si="21"/>
        <v>0</v>
      </c>
      <c r="H708" s="237" t="s">
        <v>611</v>
      </c>
    </row>
    <row r="709" spans="1:8" s="156" customFormat="1" ht="15">
      <c r="A709" s="233" t="s">
        <v>612</v>
      </c>
      <c r="B709" s="161">
        <f>SUM(B710,B719,B723,B731,B737,B744,B750,B753,B756,B757,B758,B764,B765,B766,B781,)</f>
        <v>14220</v>
      </c>
      <c r="C709" s="161">
        <f>SUM(C710,C719,C723,C731,C737,C744,C750,C753,C756,C757,C758,C764,C765,C766,C781,)</f>
        <v>4521</v>
      </c>
      <c r="D709" s="236">
        <f aca="true" t="shared" si="22" ref="D709:D772">IF(B709=0,"",ROUND(C709/B709*100,1))</f>
        <v>31.8</v>
      </c>
      <c r="E709" s="95"/>
      <c r="F709" s="237">
        <v>211</v>
      </c>
      <c r="G709" s="38">
        <f aca="true" t="shared" si="23" ref="G709:G772">SUM(C709)</f>
        <v>4521</v>
      </c>
      <c r="H709" s="237" t="s">
        <v>612</v>
      </c>
    </row>
    <row r="710" spans="1:8" s="156" customFormat="1" ht="15">
      <c r="A710" s="233" t="s">
        <v>613</v>
      </c>
      <c r="B710" s="161">
        <f>SUM(B711:B718)</f>
        <v>619</v>
      </c>
      <c r="C710" s="161">
        <f>SUM(C711:C718)</f>
        <v>621</v>
      </c>
      <c r="D710" s="236">
        <f t="shared" si="22"/>
        <v>100.3</v>
      </c>
      <c r="E710" s="95"/>
      <c r="F710" s="237">
        <v>21101</v>
      </c>
      <c r="G710" s="38">
        <f t="shared" si="23"/>
        <v>621</v>
      </c>
      <c r="H710" s="237" t="s">
        <v>613</v>
      </c>
    </row>
    <row r="711" spans="1:8" s="156" customFormat="1" ht="15">
      <c r="A711" s="233" t="s">
        <v>101</v>
      </c>
      <c r="B711" s="161">
        <f>VLOOKUP(F711,'[1]表二（旧）'!$F$5:$G$1311,2,FALSE)</f>
        <v>619</v>
      </c>
      <c r="C711" s="161">
        <v>621</v>
      </c>
      <c r="D711" s="236">
        <f t="shared" si="22"/>
        <v>100.3</v>
      </c>
      <c r="E711" s="95"/>
      <c r="F711" s="237">
        <v>2110101</v>
      </c>
      <c r="G711" s="38">
        <f t="shared" si="23"/>
        <v>621</v>
      </c>
      <c r="H711" s="237" t="s">
        <v>101</v>
      </c>
    </row>
    <row r="712" spans="1:8" s="156" customFormat="1" ht="15">
      <c r="A712" s="233" t="s">
        <v>102</v>
      </c>
      <c r="B712" s="161">
        <f>VLOOKUP(F712,'[1]表二（旧）'!$F$5:$G$1311,2,FALSE)</f>
        <v>0</v>
      </c>
      <c r="C712" s="161"/>
      <c r="D712" s="236">
        <f t="shared" si="22"/>
      </c>
      <c r="E712" s="95"/>
      <c r="F712" s="237">
        <v>2110102</v>
      </c>
      <c r="G712" s="38">
        <f t="shared" si="23"/>
        <v>0</v>
      </c>
      <c r="H712" s="237" t="s">
        <v>102</v>
      </c>
    </row>
    <row r="713" spans="1:8" s="156" customFormat="1" ht="15">
      <c r="A713" s="233" t="s">
        <v>103</v>
      </c>
      <c r="B713" s="161">
        <f>VLOOKUP(F713,'[1]表二（旧）'!$F$5:$G$1311,2,FALSE)</f>
        <v>0</v>
      </c>
      <c r="C713" s="161"/>
      <c r="D713" s="236">
        <f t="shared" si="22"/>
      </c>
      <c r="E713" s="95"/>
      <c r="F713" s="237">
        <v>2110103</v>
      </c>
      <c r="G713" s="38">
        <f t="shared" si="23"/>
        <v>0</v>
      </c>
      <c r="H713" s="237" t="s">
        <v>103</v>
      </c>
    </row>
    <row r="714" spans="1:8" s="156" customFormat="1" ht="15">
      <c r="A714" s="233" t="s">
        <v>614</v>
      </c>
      <c r="B714" s="161">
        <f>VLOOKUP(F714,'[1]表二（旧）'!$F$5:$G$1311,2,FALSE)</f>
        <v>0</v>
      </c>
      <c r="C714" s="161"/>
      <c r="D714" s="236">
        <f t="shared" si="22"/>
      </c>
      <c r="E714" s="95"/>
      <c r="F714" s="237">
        <v>2110104</v>
      </c>
      <c r="G714" s="38">
        <f t="shared" si="23"/>
        <v>0</v>
      </c>
      <c r="H714" s="237" t="s">
        <v>614</v>
      </c>
    </row>
    <row r="715" spans="1:8" s="156" customFormat="1" ht="15">
      <c r="A715" s="233" t="s">
        <v>615</v>
      </c>
      <c r="B715" s="161">
        <f>VLOOKUP(F715,'[1]表二（旧）'!$F$5:$G$1311,2,FALSE)</f>
        <v>0</v>
      </c>
      <c r="C715" s="161"/>
      <c r="D715" s="236">
        <f t="shared" si="22"/>
      </c>
      <c r="E715" s="95"/>
      <c r="F715" s="237">
        <v>2110105</v>
      </c>
      <c r="G715" s="38">
        <f t="shared" si="23"/>
        <v>0</v>
      </c>
      <c r="H715" s="237" t="s">
        <v>615</v>
      </c>
    </row>
    <row r="716" spans="1:8" s="156" customFormat="1" ht="15">
      <c r="A716" s="233" t="s">
        <v>616</v>
      </c>
      <c r="B716" s="161">
        <f>VLOOKUP(F716,'[1]表二（旧）'!$F$5:$G$1311,2,FALSE)</f>
        <v>0</v>
      </c>
      <c r="C716" s="161"/>
      <c r="D716" s="236">
        <f t="shared" si="22"/>
      </c>
      <c r="E716" s="95"/>
      <c r="F716" s="237">
        <v>2110106</v>
      </c>
      <c r="G716" s="38">
        <f t="shared" si="23"/>
        <v>0</v>
      </c>
      <c r="H716" s="237" t="s">
        <v>616</v>
      </c>
    </row>
    <row r="717" spans="1:8" s="156" customFormat="1" ht="15">
      <c r="A717" s="233" t="s">
        <v>617</v>
      </c>
      <c r="B717" s="161">
        <f>VLOOKUP(F717,'[1]表二（旧）'!$F$5:$G$1311,2,FALSE)</f>
        <v>0</v>
      </c>
      <c r="C717" s="161"/>
      <c r="D717" s="236">
        <f t="shared" si="22"/>
      </c>
      <c r="E717" s="95"/>
      <c r="F717" s="237">
        <v>2110107</v>
      </c>
      <c r="G717" s="38">
        <f t="shared" si="23"/>
        <v>0</v>
      </c>
      <c r="H717" s="237" t="s">
        <v>617</v>
      </c>
    </row>
    <row r="718" spans="1:8" s="156" customFormat="1" ht="15">
      <c r="A718" s="233" t="s">
        <v>618</v>
      </c>
      <c r="B718" s="161">
        <f>VLOOKUP(F718,'[1]表二（旧）'!$F$5:$G$1311,2,FALSE)</f>
        <v>0</v>
      </c>
      <c r="C718" s="161"/>
      <c r="D718" s="236">
        <f t="shared" si="22"/>
      </c>
      <c r="E718" s="95"/>
      <c r="F718" s="237">
        <v>2110199</v>
      </c>
      <c r="G718" s="38">
        <f t="shared" si="23"/>
        <v>0</v>
      </c>
      <c r="H718" s="237" t="s">
        <v>618</v>
      </c>
    </row>
    <row r="719" spans="1:8" s="156" customFormat="1" ht="15">
      <c r="A719" s="233" t="s">
        <v>619</v>
      </c>
      <c r="B719" s="161">
        <f>SUM(B720:B722)</f>
        <v>74</v>
      </c>
      <c r="C719" s="161">
        <f>SUM(C720:C722)</f>
        <v>0</v>
      </c>
      <c r="D719" s="236">
        <f t="shared" si="22"/>
        <v>0</v>
      </c>
      <c r="E719" s="95"/>
      <c r="F719" s="237">
        <v>21102</v>
      </c>
      <c r="G719" s="38">
        <f t="shared" si="23"/>
        <v>0</v>
      </c>
      <c r="H719" s="237" t="s">
        <v>619</v>
      </c>
    </row>
    <row r="720" spans="1:8" s="156" customFormat="1" ht="15">
      <c r="A720" s="233" t="s">
        <v>620</v>
      </c>
      <c r="B720" s="161">
        <f>VLOOKUP(F720,'[1]表二（旧）'!$F$5:$G$1311,2,FALSE)</f>
        <v>0</v>
      </c>
      <c r="C720" s="161"/>
      <c r="D720" s="236">
        <f t="shared" si="22"/>
      </c>
      <c r="E720" s="95"/>
      <c r="F720" s="237">
        <v>2110203</v>
      </c>
      <c r="G720" s="38">
        <f t="shared" si="23"/>
        <v>0</v>
      </c>
      <c r="H720" s="237" t="s">
        <v>620</v>
      </c>
    </row>
    <row r="721" spans="1:8" s="156" customFormat="1" ht="15">
      <c r="A721" s="233" t="s">
        <v>621</v>
      </c>
      <c r="B721" s="161">
        <f>VLOOKUP(F721,'[1]表二（旧）'!$F$5:$G$1311,2,FALSE)</f>
        <v>0</v>
      </c>
      <c r="C721" s="161"/>
      <c r="D721" s="236">
        <f t="shared" si="22"/>
      </c>
      <c r="E721" s="95"/>
      <c r="F721" s="237">
        <v>2110204</v>
      </c>
      <c r="G721" s="38">
        <f t="shared" si="23"/>
        <v>0</v>
      </c>
      <c r="H721" s="237" t="s">
        <v>621</v>
      </c>
    </row>
    <row r="722" spans="1:8" s="156" customFormat="1" ht="15">
      <c r="A722" s="233" t="s">
        <v>622</v>
      </c>
      <c r="B722" s="161">
        <f>VLOOKUP(F722,'[1]表二（旧）'!$F$5:$G$1311,2,FALSE)</f>
        <v>74</v>
      </c>
      <c r="C722" s="161"/>
      <c r="D722" s="236">
        <f t="shared" si="22"/>
        <v>0</v>
      </c>
      <c r="E722" s="95"/>
      <c r="F722" s="237">
        <v>2110299</v>
      </c>
      <c r="G722" s="38">
        <f t="shared" si="23"/>
        <v>0</v>
      </c>
      <c r="H722" s="237" t="s">
        <v>622</v>
      </c>
    </row>
    <row r="723" spans="1:8" s="156" customFormat="1" ht="15">
      <c r="A723" s="233" t="s">
        <v>623</v>
      </c>
      <c r="B723" s="161">
        <f>SUM(B724:B730)</f>
        <v>8144</v>
      </c>
      <c r="C723" s="161">
        <f>SUM(C724:C730)</f>
        <v>1500</v>
      </c>
      <c r="D723" s="236">
        <f t="shared" si="22"/>
        <v>18.4</v>
      </c>
      <c r="E723" s="95"/>
      <c r="F723" s="237">
        <v>21103</v>
      </c>
      <c r="G723" s="38">
        <f t="shared" si="23"/>
        <v>1500</v>
      </c>
      <c r="H723" s="237" t="s">
        <v>623</v>
      </c>
    </row>
    <row r="724" spans="1:8" s="156" customFormat="1" ht="15">
      <c r="A724" s="233" t="s">
        <v>624</v>
      </c>
      <c r="B724" s="161">
        <f>VLOOKUP(F724,'[1]表二（旧）'!$F$5:$G$1311,2,FALSE)</f>
        <v>2472</v>
      </c>
      <c r="C724" s="161">
        <v>1500</v>
      </c>
      <c r="D724" s="236">
        <f t="shared" si="22"/>
        <v>60.7</v>
      </c>
      <c r="E724" s="95"/>
      <c r="F724" s="237">
        <v>2110301</v>
      </c>
      <c r="G724" s="38">
        <f t="shared" si="23"/>
        <v>1500</v>
      </c>
      <c r="H724" s="237" t="s">
        <v>624</v>
      </c>
    </row>
    <row r="725" spans="1:8" s="156" customFormat="1" ht="15">
      <c r="A725" s="233" t="s">
        <v>625</v>
      </c>
      <c r="B725" s="161">
        <f>VLOOKUP(F725,'[1]表二（旧）'!$F$5:$G$1311,2,FALSE)</f>
        <v>3703</v>
      </c>
      <c r="C725" s="161"/>
      <c r="D725" s="236">
        <f t="shared" si="22"/>
        <v>0</v>
      </c>
      <c r="E725" s="95"/>
      <c r="F725" s="237">
        <v>2110302</v>
      </c>
      <c r="G725" s="38">
        <f t="shared" si="23"/>
        <v>0</v>
      </c>
      <c r="H725" s="237" t="s">
        <v>625</v>
      </c>
    </row>
    <row r="726" spans="1:8" s="156" customFormat="1" ht="15">
      <c r="A726" s="233" t="s">
        <v>626</v>
      </c>
      <c r="B726" s="161">
        <f>VLOOKUP(F726,'[1]表二（旧）'!$F$5:$G$1311,2,FALSE)</f>
        <v>0</v>
      </c>
      <c r="C726" s="161"/>
      <c r="D726" s="236">
        <f t="shared" si="22"/>
      </c>
      <c r="E726" s="95"/>
      <c r="F726" s="237">
        <v>2110303</v>
      </c>
      <c r="G726" s="38">
        <f t="shared" si="23"/>
        <v>0</v>
      </c>
      <c r="H726" s="237" t="s">
        <v>626</v>
      </c>
    </row>
    <row r="727" spans="1:8" s="156" customFormat="1" ht="15">
      <c r="A727" s="233" t="s">
        <v>627</v>
      </c>
      <c r="B727" s="161">
        <f>VLOOKUP(F727,'[1]表二（旧）'!$F$5:$G$1311,2,FALSE)</f>
        <v>1969</v>
      </c>
      <c r="C727" s="161"/>
      <c r="D727" s="236">
        <f t="shared" si="22"/>
        <v>0</v>
      </c>
      <c r="E727" s="95"/>
      <c r="F727" s="237">
        <v>2110304</v>
      </c>
      <c r="G727" s="38">
        <f t="shared" si="23"/>
        <v>0</v>
      </c>
      <c r="H727" s="237" t="s">
        <v>627</v>
      </c>
    </row>
    <row r="728" spans="1:8" s="156" customFormat="1" ht="15">
      <c r="A728" s="233" t="s">
        <v>628</v>
      </c>
      <c r="B728" s="161">
        <f>VLOOKUP(F728,'[1]表二（旧）'!$F$5:$G$1311,2,FALSE)</f>
        <v>0</v>
      </c>
      <c r="C728" s="161"/>
      <c r="D728" s="236">
        <f t="shared" si="22"/>
      </c>
      <c r="E728" s="95"/>
      <c r="F728" s="237">
        <v>2110305</v>
      </c>
      <c r="G728" s="38">
        <f t="shared" si="23"/>
        <v>0</v>
      </c>
      <c r="H728" s="237" t="s">
        <v>628</v>
      </c>
    </row>
    <row r="729" spans="1:8" s="156" customFormat="1" ht="15">
      <c r="A729" s="233" t="s">
        <v>629</v>
      </c>
      <c r="B729" s="161">
        <f>VLOOKUP(F729,'[1]表二（旧）'!$F$5:$G$1311,2,FALSE)</f>
        <v>0</v>
      </c>
      <c r="C729" s="161"/>
      <c r="D729" s="236">
        <f t="shared" si="22"/>
      </c>
      <c r="E729" s="95"/>
      <c r="F729" s="237">
        <v>2110306</v>
      </c>
      <c r="G729" s="38">
        <f t="shared" si="23"/>
        <v>0</v>
      </c>
      <c r="H729" s="237" t="s">
        <v>629</v>
      </c>
    </row>
    <row r="730" spans="1:8" s="156" customFormat="1" ht="15">
      <c r="A730" s="233" t="s">
        <v>630</v>
      </c>
      <c r="B730" s="161">
        <f>VLOOKUP(F730,'[1]表二（旧）'!$F$5:$G$1311,2,FALSE)</f>
        <v>0</v>
      </c>
      <c r="C730" s="161"/>
      <c r="D730" s="236">
        <f t="shared" si="22"/>
      </c>
      <c r="E730" s="95"/>
      <c r="F730" s="237">
        <v>2110399</v>
      </c>
      <c r="G730" s="38">
        <f t="shared" si="23"/>
        <v>0</v>
      </c>
      <c r="H730" s="237" t="s">
        <v>630</v>
      </c>
    </row>
    <row r="731" spans="1:8" s="156" customFormat="1" ht="15">
      <c r="A731" s="233" t="s">
        <v>631</v>
      </c>
      <c r="B731" s="161">
        <f>SUM(B732:B736)</f>
        <v>3179</v>
      </c>
      <c r="C731" s="161">
        <f>SUM(C732:C736)</f>
        <v>2400</v>
      </c>
      <c r="D731" s="236">
        <f t="shared" si="22"/>
        <v>75.5</v>
      </c>
      <c r="E731" s="95"/>
      <c r="F731" s="237">
        <v>21104</v>
      </c>
      <c r="G731" s="38">
        <f t="shared" si="23"/>
        <v>2400</v>
      </c>
      <c r="H731" s="237" t="s">
        <v>631</v>
      </c>
    </row>
    <row r="732" spans="1:8" s="156" customFormat="1" ht="15">
      <c r="A732" s="233" t="s">
        <v>632</v>
      </c>
      <c r="B732" s="161">
        <f>VLOOKUP(F732,'[1]表二（旧）'!$F$5:$G$1311,2,FALSE)</f>
        <v>0</v>
      </c>
      <c r="C732" s="161"/>
      <c r="D732" s="236">
        <f t="shared" si="22"/>
      </c>
      <c r="E732" s="95"/>
      <c r="F732" s="237">
        <v>2110401</v>
      </c>
      <c r="G732" s="38">
        <f t="shared" si="23"/>
        <v>0</v>
      </c>
      <c r="H732" s="237" t="s">
        <v>632</v>
      </c>
    </row>
    <row r="733" spans="1:8" s="156" customFormat="1" ht="15">
      <c r="A733" s="233" t="s">
        <v>633</v>
      </c>
      <c r="B733" s="161">
        <f>VLOOKUP(F733,'[1]表二（旧）'!$F$5:$G$1311,2,FALSE)</f>
        <v>3179</v>
      </c>
      <c r="C733" s="161">
        <v>2400</v>
      </c>
      <c r="D733" s="236">
        <f t="shared" si="22"/>
        <v>75.5</v>
      </c>
      <c r="E733" s="95"/>
      <c r="F733" s="237">
        <v>2110402</v>
      </c>
      <c r="G733" s="38">
        <f t="shared" si="23"/>
        <v>2400</v>
      </c>
      <c r="H733" s="237" t="s">
        <v>633</v>
      </c>
    </row>
    <row r="734" spans="1:8" s="156" customFormat="1" ht="15">
      <c r="A734" s="233" t="s">
        <v>634</v>
      </c>
      <c r="B734" s="161">
        <f>VLOOKUP(F734,'[1]表二（旧）'!$F$5:$G$1311,2,FALSE)</f>
        <v>0</v>
      </c>
      <c r="C734" s="161"/>
      <c r="D734" s="236">
        <f t="shared" si="22"/>
      </c>
      <c r="E734" s="95"/>
      <c r="F734" s="237">
        <v>2110403</v>
      </c>
      <c r="G734" s="38">
        <f t="shared" si="23"/>
        <v>0</v>
      </c>
      <c r="H734" s="237" t="s">
        <v>634</v>
      </c>
    </row>
    <row r="735" spans="1:8" s="156" customFormat="1" ht="15">
      <c r="A735" s="233" t="s">
        <v>635</v>
      </c>
      <c r="B735" s="161">
        <f>VLOOKUP(F735,'[1]表二（旧）'!$F$5:$G$1311,2,FALSE)</f>
        <v>0</v>
      </c>
      <c r="C735" s="161"/>
      <c r="D735" s="236">
        <f t="shared" si="22"/>
      </c>
      <c r="E735" s="95"/>
      <c r="F735" s="237">
        <v>2110404</v>
      </c>
      <c r="G735" s="38">
        <f t="shared" si="23"/>
        <v>0</v>
      </c>
      <c r="H735" s="237" t="s">
        <v>635</v>
      </c>
    </row>
    <row r="736" spans="1:8" s="156" customFormat="1" ht="15">
      <c r="A736" s="233" t="s">
        <v>636</v>
      </c>
      <c r="B736" s="161">
        <f>VLOOKUP(F736,'[1]表二（旧）'!$F$5:$G$1311,2,FALSE)</f>
        <v>0</v>
      </c>
      <c r="C736" s="161"/>
      <c r="D736" s="236">
        <f t="shared" si="22"/>
      </c>
      <c r="E736" s="95"/>
      <c r="F736" s="237">
        <v>2110499</v>
      </c>
      <c r="G736" s="38">
        <f t="shared" si="23"/>
        <v>0</v>
      </c>
      <c r="H736" s="237" t="s">
        <v>636</v>
      </c>
    </row>
    <row r="737" spans="1:8" s="156" customFormat="1" ht="15">
      <c r="A737" s="233" t="s">
        <v>637</v>
      </c>
      <c r="B737" s="161">
        <f>SUM(B738:B743)</f>
        <v>0</v>
      </c>
      <c r="C737" s="161">
        <f>SUM(C738:C743)</f>
        <v>0</v>
      </c>
      <c r="D737" s="236">
        <f t="shared" si="22"/>
      </c>
      <c r="E737" s="95"/>
      <c r="F737" s="237">
        <v>21105</v>
      </c>
      <c r="G737" s="38">
        <f t="shared" si="23"/>
        <v>0</v>
      </c>
      <c r="H737" s="237" t="s">
        <v>637</v>
      </c>
    </row>
    <row r="738" spans="1:8" s="156" customFormat="1" ht="15">
      <c r="A738" s="233" t="s">
        <v>638</v>
      </c>
      <c r="B738" s="161">
        <f>VLOOKUP(F738,'[1]表二（旧）'!$F$5:$G$1311,2,FALSE)</f>
        <v>0</v>
      </c>
      <c r="C738" s="161"/>
      <c r="D738" s="236">
        <f t="shared" si="22"/>
      </c>
      <c r="E738" s="95"/>
      <c r="F738" s="237">
        <v>2110501</v>
      </c>
      <c r="G738" s="38">
        <f t="shared" si="23"/>
        <v>0</v>
      </c>
      <c r="H738" s="237" t="s">
        <v>638</v>
      </c>
    </row>
    <row r="739" spans="1:8" s="156" customFormat="1" ht="15">
      <c r="A739" s="233" t="s">
        <v>639</v>
      </c>
      <c r="B739" s="161">
        <f>VLOOKUP(F739,'[1]表二（旧）'!$F$5:$G$1311,2,FALSE)</f>
        <v>0</v>
      </c>
      <c r="C739" s="161"/>
      <c r="D739" s="236">
        <f t="shared" si="22"/>
      </c>
      <c r="E739" s="95"/>
      <c r="F739" s="237">
        <v>2110502</v>
      </c>
      <c r="G739" s="38">
        <f t="shared" si="23"/>
        <v>0</v>
      </c>
      <c r="H739" s="237" t="s">
        <v>639</v>
      </c>
    </row>
    <row r="740" spans="1:8" s="156" customFormat="1" ht="15">
      <c r="A740" s="233" t="s">
        <v>640</v>
      </c>
      <c r="B740" s="161">
        <f>VLOOKUP(F740,'[1]表二（旧）'!$F$5:$G$1311,2,FALSE)</f>
        <v>0</v>
      </c>
      <c r="C740" s="161"/>
      <c r="D740" s="236">
        <f t="shared" si="22"/>
      </c>
      <c r="E740" s="95"/>
      <c r="F740" s="237">
        <v>2110503</v>
      </c>
      <c r="G740" s="38">
        <f t="shared" si="23"/>
        <v>0</v>
      </c>
      <c r="H740" s="237" t="s">
        <v>640</v>
      </c>
    </row>
    <row r="741" spans="1:8" s="156" customFormat="1" ht="15">
      <c r="A741" s="233" t="s">
        <v>641</v>
      </c>
      <c r="B741" s="161">
        <f>VLOOKUP(F741,'[1]表二（旧）'!$F$5:$G$1311,2,FALSE)</f>
        <v>0</v>
      </c>
      <c r="C741" s="161"/>
      <c r="D741" s="236">
        <f t="shared" si="22"/>
      </c>
      <c r="E741" s="95"/>
      <c r="F741" s="237">
        <v>2110506</v>
      </c>
      <c r="G741" s="38">
        <f t="shared" si="23"/>
        <v>0</v>
      </c>
      <c r="H741" s="237" t="s">
        <v>641</v>
      </c>
    </row>
    <row r="742" spans="1:8" s="156" customFormat="1" ht="15">
      <c r="A742" s="233" t="s">
        <v>642</v>
      </c>
      <c r="B742" s="161">
        <f>VLOOKUP(F742,'[1]表二（旧）'!$F$5:$G$1311,2,FALSE)</f>
        <v>0</v>
      </c>
      <c r="C742" s="161"/>
      <c r="D742" s="236">
        <f t="shared" si="22"/>
      </c>
      <c r="E742" s="95"/>
      <c r="F742" s="237">
        <v>2110507</v>
      </c>
      <c r="G742" s="38">
        <f t="shared" si="23"/>
        <v>0</v>
      </c>
      <c r="H742" s="237" t="s">
        <v>642</v>
      </c>
    </row>
    <row r="743" spans="1:8" s="156" customFormat="1" ht="15">
      <c r="A743" s="233" t="s">
        <v>643</v>
      </c>
      <c r="B743" s="161">
        <f>VLOOKUP(F743,'[1]表二（旧）'!$F$5:$G$1311,2,FALSE)</f>
        <v>0</v>
      </c>
      <c r="C743" s="161"/>
      <c r="D743" s="236">
        <f t="shared" si="22"/>
      </c>
      <c r="E743" s="95"/>
      <c r="F743" s="237">
        <v>2110599</v>
      </c>
      <c r="G743" s="38">
        <f t="shared" si="23"/>
        <v>0</v>
      </c>
      <c r="H743" s="237" t="s">
        <v>643</v>
      </c>
    </row>
    <row r="744" spans="1:8" s="156" customFormat="1" ht="15">
      <c r="A744" s="233" t="s">
        <v>644</v>
      </c>
      <c r="B744" s="161">
        <f>SUM(B745:B749)</f>
        <v>0</v>
      </c>
      <c r="C744" s="161">
        <f>SUM(C745:C749)</f>
        <v>0</v>
      </c>
      <c r="D744" s="236">
        <f t="shared" si="22"/>
      </c>
      <c r="E744" s="95"/>
      <c r="F744" s="237">
        <v>21106</v>
      </c>
      <c r="G744" s="38">
        <f t="shared" si="23"/>
        <v>0</v>
      </c>
      <c r="H744" s="237" t="s">
        <v>644</v>
      </c>
    </row>
    <row r="745" spans="1:8" s="156" customFormat="1" ht="15">
      <c r="A745" s="233" t="s">
        <v>645</v>
      </c>
      <c r="B745" s="161">
        <f>VLOOKUP(F745,'[1]表二（旧）'!$F$5:$G$1311,2,FALSE)</f>
        <v>0</v>
      </c>
      <c r="C745" s="161"/>
      <c r="D745" s="236">
        <f t="shared" si="22"/>
      </c>
      <c r="E745" s="95"/>
      <c r="F745" s="237">
        <v>2110602</v>
      </c>
      <c r="G745" s="38">
        <f t="shared" si="23"/>
        <v>0</v>
      </c>
      <c r="H745" s="237" t="s">
        <v>645</v>
      </c>
    </row>
    <row r="746" spans="1:8" s="156" customFormat="1" ht="15">
      <c r="A746" s="233" t="s">
        <v>646</v>
      </c>
      <c r="B746" s="161">
        <f>VLOOKUP(F746,'[1]表二（旧）'!$F$5:$G$1311,2,FALSE)</f>
        <v>0</v>
      </c>
      <c r="C746" s="161"/>
      <c r="D746" s="236">
        <f t="shared" si="22"/>
      </c>
      <c r="E746" s="95"/>
      <c r="F746" s="237">
        <v>2110603</v>
      </c>
      <c r="G746" s="38">
        <f t="shared" si="23"/>
        <v>0</v>
      </c>
      <c r="H746" s="237" t="s">
        <v>646</v>
      </c>
    </row>
    <row r="747" spans="1:8" s="156" customFormat="1" ht="15">
      <c r="A747" s="233" t="s">
        <v>647</v>
      </c>
      <c r="B747" s="161">
        <f>VLOOKUP(F747,'[1]表二（旧）'!$F$5:$G$1311,2,FALSE)</f>
        <v>0</v>
      </c>
      <c r="C747" s="161"/>
      <c r="D747" s="236">
        <f t="shared" si="22"/>
      </c>
      <c r="E747" s="95"/>
      <c r="F747" s="237">
        <v>2110604</v>
      </c>
      <c r="G747" s="38">
        <f t="shared" si="23"/>
        <v>0</v>
      </c>
      <c r="H747" s="237" t="s">
        <v>647</v>
      </c>
    </row>
    <row r="748" spans="1:8" s="156" customFormat="1" ht="15">
      <c r="A748" s="233" t="s">
        <v>648</v>
      </c>
      <c r="B748" s="161">
        <f>VLOOKUP(F748,'[1]表二（旧）'!$F$5:$G$1311,2,FALSE)</f>
        <v>0</v>
      </c>
      <c r="C748" s="161"/>
      <c r="D748" s="236">
        <f t="shared" si="22"/>
      </c>
      <c r="E748" s="95"/>
      <c r="F748" s="237">
        <v>2110605</v>
      </c>
      <c r="G748" s="38">
        <f t="shared" si="23"/>
        <v>0</v>
      </c>
      <c r="H748" s="237" t="s">
        <v>648</v>
      </c>
    </row>
    <row r="749" spans="1:8" s="156" customFormat="1" ht="15">
      <c r="A749" s="233" t="s">
        <v>649</v>
      </c>
      <c r="B749" s="161">
        <f>VLOOKUP(F749,'[1]表二（旧）'!$F$5:$G$1311,2,FALSE)</f>
        <v>0</v>
      </c>
      <c r="C749" s="161"/>
      <c r="D749" s="236">
        <f t="shared" si="22"/>
      </c>
      <c r="E749" s="95"/>
      <c r="F749" s="237">
        <v>2110699</v>
      </c>
      <c r="G749" s="38">
        <f t="shared" si="23"/>
        <v>0</v>
      </c>
      <c r="H749" s="237" t="s">
        <v>649</v>
      </c>
    </row>
    <row r="750" spans="1:8" s="156" customFormat="1" ht="15">
      <c r="A750" s="233" t="s">
        <v>650</v>
      </c>
      <c r="B750" s="161">
        <f>SUM(B751:B752)</f>
        <v>0</v>
      </c>
      <c r="C750" s="161">
        <f>SUM(C751:C752)</f>
        <v>0</v>
      </c>
      <c r="D750" s="236">
        <f t="shared" si="22"/>
      </c>
      <c r="E750" s="95"/>
      <c r="F750" s="237">
        <v>21107</v>
      </c>
      <c r="G750" s="38">
        <f t="shared" si="23"/>
        <v>0</v>
      </c>
      <c r="H750" s="237" t="s">
        <v>650</v>
      </c>
    </row>
    <row r="751" spans="1:8" s="156" customFormat="1" ht="15">
      <c r="A751" s="233" t="s">
        <v>651</v>
      </c>
      <c r="B751" s="161">
        <f>VLOOKUP(F751,'[1]表二（旧）'!$F$5:$G$1311,2,FALSE)</f>
        <v>0</v>
      </c>
      <c r="C751" s="161"/>
      <c r="D751" s="236">
        <f t="shared" si="22"/>
      </c>
      <c r="E751" s="95"/>
      <c r="F751" s="237">
        <v>2110704</v>
      </c>
      <c r="G751" s="38">
        <f t="shared" si="23"/>
        <v>0</v>
      </c>
      <c r="H751" s="237" t="s">
        <v>651</v>
      </c>
    </row>
    <row r="752" spans="1:8" s="156" customFormat="1" ht="15">
      <c r="A752" s="233" t="s">
        <v>652</v>
      </c>
      <c r="B752" s="161">
        <f>VLOOKUP(F752,'[1]表二（旧）'!$F$5:$G$1311,2,FALSE)</f>
        <v>0</v>
      </c>
      <c r="C752" s="161"/>
      <c r="D752" s="236">
        <f t="shared" si="22"/>
      </c>
      <c r="E752" s="95"/>
      <c r="F752" s="237">
        <v>2110799</v>
      </c>
      <c r="G752" s="38">
        <f t="shared" si="23"/>
        <v>0</v>
      </c>
      <c r="H752" s="237" t="s">
        <v>652</v>
      </c>
    </row>
    <row r="753" spans="1:8" s="156" customFormat="1" ht="15">
      <c r="A753" s="233" t="s">
        <v>653</v>
      </c>
      <c r="B753" s="161">
        <f>SUM(B754:B755)</f>
        <v>0</v>
      </c>
      <c r="C753" s="161">
        <f>SUM(C754:C755)</f>
        <v>0</v>
      </c>
      <c r="D753" s="236">
        <f t="shared" si="22"/>
      </c>
      <c r="E753" s="95"/>
      <c r="F753" s="237">
        <v>21108</v>
      </c>
      <c r="G753" s="38">
        <f t="shared" si="23"/>
        <v>0</v>
      </c>
      <c r="H753" s="237" t="s">
        <v>653</v>
      </c>
    </row>
    <row r="754" spans="1:8" s="156" customFormat="1" ht="15">
      <c r="A754" s="233" t="s">
        <v>654</v>
      </c>
      <c r="B754" s="161">
        <f>VLOOKUP(F754,'[1]表二（旧）'!$F$5:$G$1311,2,FALSE)</f>
        <v>0</v>
      </c>
      <c r="C754" s="161"/>
      <c r="D754" s="236">
        <f t="shared" si="22"/>
      </c>
      <c r="E754" s="95"/>
      <c r="F754" s="237">
        <v>2110804</v>
      </c>
      <c r="G754" s="38">
        <f t="shared" si="23"/>
        <v>0</v>
      </c>
      <c r="H754" s="237" t="s">
        <v>654</v>
      </c>
    </row>
    <row r="755" spans="1:8" s="156" customFormat="1" ht="15">
      <c r="A755" s="233" t="s">
        <v>655</v>
      </c>
      <c r="B755" s="161">
        <f>VLOOKUP(F755,'[1]表二（旧）'!$F$5:$G$1311,2,FALSE)</f>
        <v>0</v>
      </c>
      <c r="C755" s="161"/>
      <c r="D755" s="236">
        <f t="shared" si="22"/>
      </c>
      <c r="E755" s="95"/>
      <c r="F755" s="237">
        <v>2110899</v>
      </c>
      <c r="G755" s="38">
        <f t="shared" si="23"/>
        <v>0</v>
      </c>
      <c r="H755" s="237" t="s">
        <v>655</v>
      </c>
    </row>
    <row r="756" spans="1:8" s="156" customFormat="1" ht="15">
      <c r="A756" s="233" t="s">
        <v>656</v>
      </c>
      <c r="B756" s="161">
        <f>VLOOKUP(F756,'[1]表二（旧）'!$F$5:$G$1311,2,FALSE)</f>
        <v>0</v>
      </c>
      <c r="C756" s="161"/>
      <c r="D756" s="236">
        <f t="shared" si="22"/>
      </c>
      <c r="E756" s="95"/>
      <c r="F756" s="237">
        <v>21109</v>
      </c>
      <c r="G756" s="38">
        <f t="shared" si="23"/>
        <v>0</v>
      </c>
      <c r="H756" s="237" t="s">
        <v>656</v>
      </c>
    </row>
    <row r="757" spans="1:8" s="156" customFormat="1" ht="15">
      <c r="A757" s="233" t="s">
        <v>657</v>
      </c>
      <c r="B757" s="161">
        <f>VLOOKUP(F757,'[1]表二（旧）'!$F$5:$G$1311,2,FALSE)</f>
        <v>2170</v>
      </c>
      <c r="C757" s="161"/>
      <c r="D757" s="236">
        <f t="shared" si="22"/>
        <v>0</v>
      </c>
      <c r="E757" s="95"/>
      <c r="F757" s="237">
        <v>21110</v>
      </c>
      <c r="G757" s="38">
        <f t="shared" si="23"/>
        <v>0</v>
      </c>
      <c r="H757" s="237" t="s">
        <v>657</v>
      </c>
    </row>
    <row r="758" spans="1:8" s="156" customFormat="1" ht="15">
      <c r="A758" s="233" t="s">
        <v>658</v>
      </c>
      <c r="B758" s="161">
        <f>SUM(B759:B763)</f>
        <v>0</v>
      </c>
      <c r="C758" s="161">
        <f>SUM(C759:C763)</f>
        <v>0</v>
      </c>
      <c r="D758" s="236">
        <f t="shared" si="22"/>
      </c>
      <c r="E758" s="95"/>
      <c r="F758" s="237">
        <v>21111</v>
      </c>
      <c r="G758" s="38">
        <f t="shared" si="23"/>
        <v>0</v>
      </c>
      <c r="H758" s="237" t="s">
        <v>658</v>
      </c>
    </row>
    <row r="759" spans="1:8" s="156" customFormat="1" ht="15">
      <c r="A759" s="233" t="s">
        <v>659</v>
      </c>
      <c r="B759" s="161">
        <f>VLOOKUP(F759,'[1]表二（旧）'!$F$5:$G$1311,2,FALSE)</f>
        <v>0</v>
      </c>
      <c r="C759" s="161"/>
      <c r="D759" s="236">
        <f t="shared" si="22"/>
      </c>
      <c r="E759" s="95"/>
      <c r="F759" s="237">
        <v>2111101</v>
      </c>
      <c r="G759" s="38">
        <f t="shared" si="23"/>
        <v>0</v>
      </c>
      <c r="H759" s="237" t="s">
        <v>659</v>
      </c>
    </row>
    <row r="760" spans="1:8" s="156" customFormat="1" ht="15">
      <c r="A760" s="233" t="s">
        <v>660</v>
      </c>
      <c r="B760" s="161">
        <f>VLOOKUP(F760,'[1]表二（旧）'!$F$5:$G$1311,2,FALSE)</f>
        <v>0</v>
      </c>
      <c r="C760" s="161"/>
      <c r="D760" s="236">
        <f t="shared" si="22"/>
      </c>
      <c r="E760" s="95"/>
      <c r="F760" s="237">
        <v>2111102</v>
      </c>
      <c r="G760" s="38">
        <f t="shared" si="23"/>
        <v>0</v>
      </c>
      <c r="H760" s="237" t="s">
        <v>660</v>
      </c>
    </row>
    <row r="761" spans="1:8" s="156" customFormat="1" ht="15">
      <c r="A761" s="233" t="s">
        <v>661</v>
      </c>
      <c r="B761" s="161">
        <f>VLOOKUP(F761,'[1]表二（旧）'!$F$5:$G$1311,2,FALSE)</f>
        <v>0</v>
      </c>
      <c r="C761" s="161"/>
      <c r="D761" s="236">
        <f t="shared" si="22"/>
      </c>
      <c r="E761" s="95"/>
      <c r="F761" s="237">
        <v>2111103</v>
      </c>
      <c r="G761" s="38">
        <f t="shared" si="23"/>
        <v>0</v>
      </c>
      <c r="H761" s="237" t="s">
        <v>661</v>
      </c>
    </row>
    <row r="762" spans="1:8" s="156" customFormat="1" ht="15">
      <c r="A762" s="233" t="s">
        <v>662</v>
      </c>
      <c r="B762" s="161">
        <f>VLOOKUP(F762,'[1]表二（旧）'!$F$5:$G$1311,2,FALSE)</f>
        <v>0</v>
      </c>
      <c r="C762" s="161"/>
      <c r="D762" s="236">
        <f t="shared" si="22"/>
      </c>
      <c r="E762" s="95"/>
      <c r="F762" s="237">
        <v>2111104</v>
      </c>
      <c r="G762" s="38">
        <f t="shared" si="23"/>
        <v>0</v>
      </c>
      <c r="H762" s="237" t="s">
        <v>662</v>
      </c>
    </row>
    <row r="763" spans="1:8" s="156" customFormat="1" ht="15">
      <c r="A763" s="233" t="s">
        <v>663</v>
      </c>
      <c r="B763" s="161">
        <f>VLOOKUP(F763,'[1]表二（旧）'!$F$5:$G$1311,2,FALSE)</f>
        <v>0</v>
      </c>
      <c r="C763" s="161"/>
      <c r="D763" s="236">
        <f t="shared" si="22"/>
      </c>
      <c r="E763" s="95"/>
      <c r="F763" s="237">
        <v>2111199</v>
      </c>
      <c r="G763" s="38">
        <f t="shared" si="23"/>
        <v>0</v>
      </c>
      <c r="H763" s="237" t="s">
        <v>663</v>
      </c>
    </row>
    <row r="764" spans="1:8" s="156" customFormat="1" ht="15">
      <c r="A764" s="233" t="s">
        <v>664</v>
      </c>
      <c r="B764" s="161">
        <f>VLOOKUP(F764,'[1]表二（旧）'!$F$5:$G$1311,2,FALSE)</f>
        <v>0</v>
      </c>
      <c r="C764" s="161"/>
      <c r="D764" s="236">
        <f t="shared" si="22"/>
      </c>
      <c r="E764" s="95"/>
      <c r="F764" s="237">
        <v>21112</v>
      </c>
      <c r="G764" s="38">
        <f t="shared" si="23"/>
        <v>0</v>
      </c>
      <c r="H764" s="237" t="s">
        <v>664</v>
      </c>
    </row>
    <row r="765" spans="1:8" s="156" customFormat="1" ht="15">
      <c r="A765" s="233" t="s">
        <v>665</v>
      </c>
      <c r="B765" s="161">
        <f>VLOOKUP(F765,'[1]表二（旧）'!$F$5:$G$1311,2,FALSE)</f>
        <v>0</v>
      </c>
      <c r="C765" s="161"/>
      <c r="D765" s="236">
        <f t="shared" si="22"/>
      </c>
      <c r="E765" s="95"/>
      <c r="F765" s="237">
        <v>21113</v>
      </c>
      <c r="G765" s="38">
        <f t="shared" si="23"/>
        <v>0</v>
      </c>
      <c r="H765" s="237" t="s">
        <v>665</v>
      </c>
    </row>
    <row r="766" spans="1:8" s="156" customFormat="1" ht="15">
      <c r="A766" s="233" t="s">
        <v>666</v>
      </c>
      <c r="B766" s="161">
        <f>SUM(B767:B780)</f>
        <v>0</v>
      </c>
      <c r="C766" s="161">
        <f>SUM(C767:C780)</f>
        <v>0</v>
      </c>
      <c r="D766" s="236">
        <f t="shared" si="22"/>
      </c>
      <c r="E766" s="95"/>
      <c r="F766" s="237">
        <v>21114</v>
      </c>
      <c r="G766" s="38">
        <f t="shared" si="23"/>
        <v>0</v>
      </c>
      <c r="H766" s="237" t="s">
        <v>666</v>
      </c>
    </row>
    <row r="767" spans="1:8" s="156" customFormat="1" ht="15">
      <c r="A767" s="233" t="s">
        <v>101</v>
      </c>
      <c r="B767" s="161">
        <f>VLOOKUP(F767,'[1]表二（旧）'!$F$5:$G$1311,2,FALSE)</f>
        <v>0</v>
      </c>
      <c r="C767" s="161"/>
      <c r="D767" s="236">
        <f t="shared" si="22"/>
      </c>
      <c r="E767" s="95"/>
      <c r="F767" s="237">
        <v>2111401</v>
      </c>
      <c r="G767" s="38">
        <f t="shared" si="23"/>
        <v>0</v>
      </c>
      <c r="H767" s="237" t="s">
        <v>101</v>
      </c>
    </row>
    <row r="768" spans="1:8" s="156" customFormat="1" ht="15">
      <c r="A768" s="233" t="s">
        <v>102</v>
      </c>
      <c r="B768" s="161">
        <f>VLOOKUP(F768,'[1]表二（旧）'!$F$5:$G$1311,2,FALSE)</f>
        <v>0</v>
      </c>
      <c r="C768" s="161"/>
      <c r="D768" s="236">
        <f t="shared" si="22"/>
      </c>
      <c r="E768" s="95"/>
      <c r="F768" s="237">
        <v>2111402</v>
      </c>
      <c r="G768" s="38">
        <f t="shared" si="23"/>
        <v>0</v>
      </c>
      <c r="H768" s="237" t="s">
        <v>102</v>
      </c>
    </row>
    <row r="769" spans="1:8" s="156" customFormat="1" ht="15">
      <c r="A769" s="233" t="s">
        <v>103</v>
      </c>
      <c r="B769" s="161">
        <f>VLOOKUP(F769,'[1]表二（旧）'!$F$5:$G$1311,2,FALSE)</f>
        <v>0</v>
      </c>
      <c r="C769" s="161"/>
      <c r="D769" s="236">
        <f t="shared" si="22"/>
      </c>
      <c r="E769" s="95"/>
      <c r="F769" s="237">
        <v>2111403</v>
      </c>
      <c r="G769" s="38">
        <f t="shared" si="23"/>
        <v>0</v>
      </c>
      <c r="H769" s="237" t="s">
        <v>103</v>
      </c>
    </row>
    <row r="770" spans="1:8" s="156" customFormat="1" ht="15">
      <c r="A770" s="233" t="s">
        <v>667</v>
      </c>
      <c r="B770" s="161">
        <f>VLOOKUP(F770,'[1]表二（旧）'!$F$5:$G$1311,2,FALSE)</f>
        <v>0</v>
      </c>
      <c r="C770" s="161"/>
      <c r="D770" s="236">
        <f t="shared" si="22"/>
      </c>
      <c r="E770" s="95"/>
      <c r="F770" s="237">
        <v>2111404</v>
      </c>
      <c r="G770" s="38">
        <f t="shared" si="23"/>
        <v>0</v>
      </c>
      <c r="H770" s="237" t="s">
        <v>667</v>
      </c>
    </row>
    <row r="771" spans="1:8" s="156" customFormat="1" ht="15">
      <c r="A771" s="233" t="s">
        <v>668</v>
      </c>
      <c r="B771" s="161">
        <f>VLOOKUP(F771,'[1]表二（旧）'!$F$5:$G$1311,2,FALSE)</f>
        <v>0</v>
      </c>
      <c r="C771" s="161"/>
      <c r="D771" s="236">
        <f t="shared" si="22"/>
      </c>
      <c r="E771" s="95"/>
      <c r="F771" s="237">
        <v>2111405</v>
      </c>
      <c r="G771" s="38">
        <f t="shared" si="23"/>
        <v>0</v>
      </c>
      <c r="H771" s="237" t="s">
        <v>668</v>
      </c>
    </row>
    <row r="772" spans="1:8" s="156" customFormat="1" ht="15">
      <c r="A772" s="233" t="s">
        <v>669</v>
      </c>
      <c r="B772" s="161">
        <f>VLOOKUP(F772,'[1]表二（旧）'!$F$5:$G$1311,2,FALSE)</f>
        <v>0</v>
      </c>
      <c r="C772" s="161"/>
      <c r="D772" s="236">
        <f t="shared" si="22"/>
      </c>
      <c r="E772" s="95"/>
      <c r="F772" s="237">
        <v>2111406</v>
      </c>
      <c r="G772" s="38">
        <f t="shared" si="23"/>
        <v>0</v>
      </c>
      <c r="H772" s="237" t="s">
        <v>669</v>
      </c>
    </row>
    <row r="773" spans="1:8" s="156" customFormat="1" ht="15">
      <c r="A773" s="233" t="s">
        <v>670</v>
      </c>
      <c r="B773" s="161">
        <f>VLOOKUP(F773,'[1]表二（旧）'!$F$5:$G$1311,2,FALSE)</f>
        <v>0</v>
      </c>
      <c r="C773" s="161"/>
      <c r="D773" s="236">
        <f aca="true" t="shared" si="24" ref="D773:D836">IF(B773=0,"",ROUND(C773/B773*100,1))</f>
      </c>
      <c r="E773" s="95"/>
      <c r="F773" s="237">
        <v>2111407</v>
      </c>
      <c r="G773" s="38">
        <f aca="true" t="shared" si="25" ref="G773:G836">SUM(C773)</f>
        <v>0</v>
      </c>
      <c r="H773" s="237" t="s">
        <v>670</v>
      </c>
    </row>
    <row r="774" spans="1:8" s="156" customFormat="1" ht="15">
      <c r="A774" s="233" t="s">
        <v>671</v>
      </c>
      <c r="B774" s="161">
        <f>VLOOKUP(F774,'[1]表二（旧）'!$F$5:$G$1311,2,FALSE)</f>
        <v>0</v>
      </c>
      <c r="C774" s="161"/>
      <c r="D774" s="236">
        <f t="shared" si="24"/>
      </c>
      <c r="E774" s="95"/>
      <c r="F774" s="237">
        <v>2111408</v>
      </c>
      <c r="G774" s="38">
        <f t="shared" si="25"/>
        <v>0</v>
      </c>
      <c r="H774" s="237" t="s">
        <v>671</v>
      </c>
    </row>
    <row r="775" spans="1:8" s="156" customFormat="1" ht="15">
      <c r="A775" s="233" t="s">
        <v>672</v>
      </c>
      <c r="B775" s="161">
        <f>VLOOKUP(F775,'[1]表二（旧）'!$F$5:$G$1311,2,FALSE)</f>
        <v>0</v>
      </c>
      <c r="C775" s="161"/>
      <c r="D775" s="236">
        <f t="shared" si="24"/>
      </c>
      <c r="E775" s="95"/>
      <c r="F775" s="237">
        <v>2111409</v>
      </c>
      <c r="G775" s="38">
        <f t="shared" si="25"/>
        <v>0</v>
      </c>
      <c r="H775" s="237" t="s">
        <v>672</v>
      </c>
    </row>
    <row r="776" spans="1:8" s="156" customFormat="1" ht="15">
      <c r="A776" s="233" t="s">
        <v>673</v>
      </c>
      <c r="B776" s="161">
        <f>VLOOKUP(F776,'[1]表二（旧）'!$F$5:$G$1311,2,FALSE)</f>
        <v>0</v>
      </c>
      <c r="C776" s="161"/>
      <c r="D776" s="236">
        <f t="shared" si="24"/>
      </c>
      <c r="E776" s="95"/>
      <c r="F776" s="237">
        <v>2111410</v>
      </c>
      <c r="G776" s="38">
        <f t="shared" si="25"/>
        <v>0</v>
      </c>
      <c r="H776" s="237" t="s">
        <v>673</v>
      </c>
    </row>
    <row r="777" spans="1:8" s="156" customFormat="1" ht="15">
      <c r="A777" s="233" t="s">
        <v>143</v>
      </c>
      <c r="B777" s="161">
        <f>VLOOKUP(F777,'[1]表二（旧）'!$F$5:$G$1311,2,FALSE)</f>
        <v>0</v>
      </c>
      <c r="C777" s="161"/>
      <c r="D777" s="236">
        <f t="shared" si="24"/>
      </c>
      <c r="E777" s="95"/>
      <c r="F777" s="237">
        <v>2111411</v>
      </c>
      <c r="G777" s="38">
        <f t="shared" si="25"/>
        <v>0</v>
      </c>
      <c r="H777" s="237" t="s">
        <v>143</v>
      </c>
    </row>
    <row r="778" spans="1:8" s="156" customFormat="1" ht="15">
      <c r="A778" s="233" t="s">
        <v>674</v>
      </c>
      <c r="B778" s="161">
        <f>VLOOKUP(F778,'[1]表二（旧）'!$F$5:$G$1311,2,FALSE)</f>
        <v>0</v>
      </c>
      <c r="C778" s="161"/>
      <c r="D778" s="236">
        <f t="shared" si="24"/>
      </c>
      <c r="E778" s="95"/>
      <c r="F778" s="237">
        <v>2111413</v>
      </c>
      <c r="G778" s="38">
        <f t="shared" si="25"/>
        <v>0</v>
      </c>
      <c r="H778" s="237" t="s">
        <v>674</v>
      </c>
    </row>
    <row r="779" spans="1:8" s="156" customFormat="1" ht="15">
      <c r="A779" s="233" t="s">
        <v>110</v>
      </c>
      <c r="B779" s="161">
        <f>VLOOKUP(F779,'[1]表二（旧）'!$F$5:$G$1311,2,FALSE)</f>
        <v>0</v>
      </c>
      <c r="C779" s="161"/>
      <c r="D779" s="236">
        <f t="shared" si="24"/>
      </c>
      <c r="E779" s="95"/>
      <c r="F779" s="237">
        <v>2111450</v>
      </c>
      <c r="G779" s="38">
        <f t="shared" si="25"/>
        <v>0</v>
      </c>
      <c r="H779" s="237" t="s">
        <v>110</v>
      </c>
    </row>
    <row r="780" spans="1:8" s="156" customFormat="1" ht="15">
      <c r="A780" s="233" t="s">
        <v>675</v>
      </c>
      <c r="B780" s="161">
        <f>VLOOKUP(F780,'[1]表二（旧）'!$F$5:$G$1311,2,FALSE)</f>
        <v>0</v>
      </c>
      <c r="C780" s="161"/>
      <c r="D780" s="236">
        <f t="shared" si="24"/>
      </c>
      <c r="E780" s="95"/>
      <c r="F780" s="237">
        <v>2111499</v>
      </c>
      <c r="G780" s="38">
        <f t="shared" si="25"/>
        <v>0</v>
      </c>
      <c r="H780" s="237" t="s">
        <v>675</v>
      </c>
    </row>
    <row r="781" spans="1:8" s="156" customFormat="1" ht="15">
      <c r="A781" s="233" t="s">
        <v>676</v>
      </c>
      <c r="B781" s="161">
        <f>VLOOKUP(F781,'[1]表二（旧）'!$F$5:$G$1311,2,FALSE)</f>
        <v>34</v>
      </c>
      <c r="C781" s="161"/>
      <c r="D781" s="236">
        <f t="shared" si="24"/>
        <v>0</v>
      </c>
      <c r="E781" s="95"/>
      <c r="F781" s="237">
        <v>21199</v>
      </c>
      <c r="G781" s="38">
        <f t="shared" si="25"/>
        <v>0</v>
      </c>
      <c r="H781" s="237" t="s">
        <v>676</v>
      </c>
    </row>
    <row r="782" spans="1:8" s="156" customFormat="1" ht="15">
      <c r="A782" s="233" t="s">
        <v>677</v>
      </c>
      <c r="B782" s="161">
        <f>SUM(B783,B794,B795,B798,B799,B800,)</f>
        <v>44853</v>
      </c>
      <c r="C782" s="161">
        <f>SUM(C783,C794,C795,C798,C799,C800,)</f>
        <v>16553</v>
      </c>
      <c r="D782" s="236">
        <f t="shared" si="24"/>
        <v>36.9</v>
      </c>
      <c r="E782" s="95"/>
      <c r="F782" s="237">
        <v>212</v>
      </c>
      <c r="G782" s="38">
        <f t="shared" si="25"/>
        <v>16553</v>
      </c>
      <c r="H782" s="237" t="s">
        <v>677</v>
      </c>
    </row>
    <row r="783" spans="1:8" s="156" customFormat="1" ht="15">
      <c r="A783" s="233" t="s">
        <v>678</v>
      </c>
      <c r="B783" s="161">
        <f>SUM(B784:B793)</f>
        <v>3823</v>
      </c>
      <c r="C783" s="161">
        <f>SUM(C784:C793)</f>
        <v>3410</v>
      </c>
      <c r="D783" s="236">
        <f t="shared" si="24"/>
        <v>89.2</v>
      </c>
      <c r="E783" s="95"/>
      <c r="F783" s="237">
        <v>21201</v>
      </c>
      <c r="G783" s="38">
        <f t="shared" si="25"/>
        <v>3410</v>
      </c>
      <c r="H783" s="237" t="s">
        <v>678</v>
      </c>
    </row>
    <row r="784" spans="1:8" s="156" customFormat="1" ht="15">
      <c r="A784" s="233" t="s">
        <v>101</v>
      </c>
      <c r="B784" s="161">
        <f>VLOOKUP(F784,'[1]表二（旧）'!$F$5:$G$1311,2,FALSE)</f>
        <v>2402</v>
      </c>
      <c r="C784" s="161">
        <v>1540</v>
      </c>
      <c r="D784" s="236">
        <f t="shared" si="24"/>
        <v>64.1</v>
      </c>
      <c r="E784" s="95"/>
      <c r="F784" s="237">
        <v>2120101</v>
      </c>
      <c r="G784" s="38">
        <f t="shared" si="25"/>
        <v>1540</v>
      </c>
      <c r="H784" s="237" t="s">
        <v>101</v>
      </c>
    </row>
    <row r="785" spans="1:8" s="156" customFormat="1" ht="15">
      <c r="A785" s="233" t="s">
        <v>102</v>
      </c>
      <c r="B785" s="161">
        <f>VLOOKUP(F785,'[1]表二（旧）'!$F$5:$G$1311,2,FALSE)</f>
        <v>0</v>
      </c>
      <c r="C785" s="161"/>
      <c r="D785" s="236">
        <f t="shared" si="24"/>
      </c>
      <c r="E785" s="95"/>
      <c r="F785" s="237">
        <v>2120102</v>
      </c>
      <c r="G785" s="38">
        <f t="shared" si="25"/>
        <v>0</v>
      </c>
      <c r="H785" s="237" t="s">
        <v>102</v>
      </c>
    </row>
    <row r="786" spans="1:8" s="156" customFormat="1" ht="15">
      <c r="A786" s="233" t="s">
        <v>103</v>
      </c>
      <c r="B786" s="161">
        <f>VLOOKUP(F786,'[1]表二（旧）'!$F$5:$G$1311,2,FALSE)</f>
        <v>0</v>
      </c>
      <c r="C786" s="161"/>
      <c r="D786" s="236">
        <f t="shared" si="24"/>
      </c>
      <c r="E786" s="95"/>
      <c r="F786" s="237">
        <v>2120103</v>
      </c>
      <c r="G786" s="38">
        <f t="shared" si="25"/>
        <v>0</v>
      </c>
      <c r="H786" s="237" t="s">
        <v>103</v>
      </c>
    </row>
    <row r="787" spans="1:8" s="156" customFormat="1" ht="15">
      <c r="A787" s="233" t="s">
        <v>679</v>
      </c>
      <c r="B787" s="161">
        <f>VLOOKUP(F787,'[1]表二（旧）'!$F$5:$G$1311,2,FALSE)</f>
        <v>539</v>
      </c>
      <c r="C787" s="161">
        <v>1870</v>
      </c>
      <c r="D787" s="236">
        <f t="shared" si="24"/>
        <v>346.9</v>
      </c>
      <c r="E787" s="95"/>
      <c r="F787" s="237">
        <v>2120104</v>
      </c>
      <c r="G787" s="38">
        <f t="shared" si="25"/>
        <v>1870</v>
      </c>
      <c r="H787" s="237" t="s">
        <v>679</v>
      </c>
    </row>
    <row r="788" spans="1:8" s="156" customFormat="1" ht="15">
      <c r="A788" s="233" t="s">
        <v>680</v>
      </c>
      <c r="B788" s="161">
        <f>VLOOKUP(F788,'[1]表二（旧）'!$F$5:$G$1311,2,FALSE)</f>
        <v>0</v>
      </c>
      <c r="C788" s="161"/>
      <c r="D788" s="236">
        <f t="shared" si="24"/>
      </c>
      <c r="E788" s="95"/>
      <c r="F788" s="237">
        <v>2120105</v>
      </c>
      <c r="G788" s="38">
        <f t="shared" si="25"/>
        <v>0</v>
      </c>
      <c r="H788" s="233" t="s">
        <v>680</v>
      </c>
    </row>
    <row r="789" spans="1:8" s="156" customFormat="1" ht="15">
      <c r="A789" s="233" t="s">
        <v>681</v>
      </c>
      <c r="B789" s="161">
        <f>VLOOKUP(F789,'[1]表二（旧）'!$F$5:$G$1311,2,FALSE)</f>
        <v>0</v>
      </c>
      <c r="C789" s="161"/>
      <c r="D789" s="236">
        <f t="shared" si="24"/>
      </c>
      <c r="E789" s="95"/>
      <c r="F789" s="237">
        <v>2120106</v>
      </c>
      <c r="G789" s="38">
        <f t="shared" si="25"/>
        <v>0</v>
      </c>
      <c r="H789" s="237" t="s">
        <v>681</v>
      </c>
    </row>
    <row r="790" spans="1:8" s="156" customFormat="1" ht="15">
      <c r="A790" s="233" t="s">
        <v>682</v>
      </c>
      <c r="B790" s="161">
        <f>VLOOKUP(F790,'[1]表二（旧）'!$F$5:$G$1311,2,FALSE)</f>
        <v>26</v>
      </c>
      <c r="C790" s="161"/>
      <c r="D790" s="236">
        <f t="shared" si="24"/>
        <v>0</v>
      </c>
      <c r="E790" s="95"/>
      <c r="F790" s="237">
        <v>2120107</v>
      </c>
      <c r="G790" s="38">
        <f t="shared" si="25"/>
        <v>0</v>
      </c>
      <c r="H790" s="237" t="s">
        <v>682</v>
      </c>
    </row>
    <row r="791" spans="1:8" s="156" customFormat="1" ht="15">
      <c r="A791" s="233" t="s">
        <v>683</v>
      </c>
      <c r="B791" s="161">
        <f>VLOOKUP(F791,'[1]表二（旧）'!$F$5:$G$1311,2,FALSE)</f>
        <v>660</v>
      </c>
      <c r="C791" s="161"/>
      <c r="D791" s="236">
        <f t="shared" si="24"/>
        <v>0</v>
      </c>
      <c r="E791" s="95"/>
      <c r="F791" s="237">
        <v>2120109</v>
      </c>
      <c r="G791" s="38">
        <f t="shared" si="25"/>
        <v>0</v>
      </c>
      <c r="H791" s="237" t="s">
        <v>683</v>
      </c>
    </row>
    <row r="792" spans="1:8" s="156" customFormat="1" ht="15">
      <c r="A792" s="233" t="s">
        <v>684</v>
      </c>
      <c r="B792" s="161">
        <f>VLOOKUP(F792,'[1]表二（旧）'!$F$5:$G$1311,2,FALSE)</f>
        <v>0</v>
      </c>
      <c r="C792" s="161"/>
      <c r="D792" s="236">
        <f t="shared" si="24"/>
      </c>
      <c r="E792" s="95"/>
      <c r="F792" s="237">
        <v>2120110</v>
      </c>
      <c r="G792" s="38">
        <f t="shared" si="25"/>
        <v>0</v>
      </c>
      <c r="H792" s="237" t="s">
        <v>684</v>
      </c>
    </row>
    <row r="793" spans="1:8" s="156" customFormat="1" ht="15">
      <c r="A793" s="233" t="s">
        <v>685</v>
      </c>
      <c r="B793" s="161">
        <f>VLOOKUP(F793,'[1]表二（旧）'!$F$5:$G$1311,2,FALSE)</f>
        <v>196</v>
      </c>
      <c r="C793" s="161"/>
      <c r="D793" s="236">
        <f t="shared" si="24"/>
        <v>0</v>
      </c>
      <c r="E793" s="95"/>
      <c r="F793" s="237">
        <v>2120199</v>
      </c>
      <c r="G793" s="38">
        <f t="shared" si="25"/>
        <v>0</v>
      </c>
      <c r="H793" s="237" t="s">
        <v>685</v>
      </c>
    </row>
    <row r="794" spans="1:8" s="156" customFormat="1" ht="15">
      <c r="A794" s="233" t="s">
        <v>686</v>
      </c>
      <c r="B794" s="161">
        <f>VLOOKUP(F794,'[1]表二（旧）'!$F$5:$G$1311,2,FALSE)</f>
        <v>2049</v>
      </c>
      <c r="C794" s="161"/>
      <c r="D794" s="236">
        <f t="shared" si="24"/>
        <v>0</v>
      </c>
      <c r="E794" s="95"/>
      <c r="F794" s="237">
        <v>21202</v>
      </c>
      <c r="G794" s="38">
        <f t="shared" si="25"/>
        <v>0</v>
      </c>
      <c r="H794" s="237" t="s">
        <v>686</v>
      </c>
    </row>
    <row r="795" spans="1:8" s="156" customFormat="1" ht="15">
      <c r="A795" s="233" t="s">
        <v>687</v>
      </c>
      <c r="B795" s="161">
        <f>SUM(B796:B797)</f>
        <v>33102</v>
      </c>
      <c r="C795" s="161">
        <f>SUM(C796:C797)</f>
        <v>11355</v>
      </c>
      <c r="D795" s="236">
        <f t="shared" si="24"/>
        <v>34.3</v>
      </c>
      <c r="E795" s="95"/>
      <c r="F795" s="237">
        <v>21203</v>
      </c>
      <c r="G795" s="38">
        <f t="shared" si="25"/>
        <v>11355</v>
      </c>
      <c r="H795" s="237" t="s">
        <v>687</v>
      </c>
    </row>
    <row r="796" spans="1:8" s="156" customFormat="1" ht="15">
      <c r="A796" s="233" t="s">
        <v>688</v>
      </c>
      <c r="B796" s="161">
        <f>VLOOKUP(F796,'[1]表二（旧）'!$F$5:$G$1311,2,FALSE)</f>
        <v>31735</v>
      </c>
      <c r="C796" s="161">
        <v>11355</v>
      </c>
      <c r="D796" s="236">
        <f t="shared" si="24"/>
        <v>35.8</v>
      </c>
      <c r="E796" s="95"/>
      <c r="F796" s="237">
        <v>2120303</v>
      </c>
      <c r="G796" s="38">
        <f t="shared" si="25"/>
        <v>11355</v>
      </c>
      <c r="H796" s="237" t="s">
        <v>688</v>
      </c>
    </row>
    <row r="797" spans="1:8" s="156" customFormat="1" ht="15">
      <c r="A797" s="233" t="s">
        <v>689</v>
      </c>
      <c r="B797" s="161">
        <f>VLOOKUP(F797,'[1]表二（旧）'!$F$5:$G$1311,2,FALSE)</f>
        <v>1367</v>
      </c>
      <c r="C797" s="161"/>
      <c r="D797" s="236">
        <f t="shared" si="24"/>
        <v>0</v>
      </c>
      <c r="E797" s="95"/>
      <c r="F797" s="237">
        <v>2120399</v>
      </c>
      <c r="G797" s="38">
        <f t="shared" si="25"/>
        <v>0</v>
      </c>
      <c r="H797" s="237" t="s">
        <v>689</v>
      </c>
    </row>
    <row r="798" spans="1:8" s="156" customFormat="1" ht="15">
      <c r="A798" s="233" t="s">
        <v>690</v>
      </c>
      <c r="B798" s="161">
        <f>VLOOKUP(F798,'[1]表二（旧）'!$F$5:$G$1311,2,FALSE)</f>
        <v>3928</v>
      </c>
      <c r="C798" s="161">
        <v>1788</v>
      </c>
      <c r="D798" s="236">
        <f t="shared" si="24"/>
        <v>45.5</v>
      </c>
      <c r="E798" s="95"/>
      <c r="F798" s="237">
        <v>21205</v>
      </c>
      <c r="G798" s="38">
        <f t="shared" si="25"/>
        <v>1788</v>
      </c>
      <c r="H798" s="237" t="s">
        <v>690</v>
      </c>
    </row>
    <row r="799" spans="1:8" s="156" customFormat="1" ht="15">
      <c r="A799" s="233" t="s">
        <v>691</v>
      </c>
      <c r="B799" s="161">
        <f>VLOOKUP(F799,'[1]表二（旧）'!$F$5:$G$1311,2,FALSE)</f>
        <v>0</v>
      </c>
      <c r="C799" s="161"/>
      <c r="D799" s="236">
        <f t="shared" si="24"/>
      </c>
      <c r="E799" s="95"/>
      <c r="F799" s="237">
        <v>21206</v>
      </c>
      <c r="G799" s="38">
        <f t="shared" si="25"/>
        <v>0</v>
      </c>
      <c r="H799" s="237" t="s">
        <v>691</v>
      </c>
    </row>
    <row r="800" spans="1:8" s="156" customFormat="1" ht="15">
      <c r="A800" s="233" t="s">
        <v>692</v>
      </c>
      <c r="B800" s="161">
        <f>VLOOKUP(F800,'[1]表二（旧）'!$F$5:$G$1311,2,FALSE)</f>
        <v>1951</v>
      </c>
      <c r="C800" s="161"/>
      <c r="D800" s="236">
        <f t="shared" si="24"/>
        <v>0</v>
      </c>
      <c r="E800" s="95"/>
      <c r="F800" s="237">
        <v>21299</v>
      </c>
      <c r="G800" s="38">
        <f t="shared" si="25"/>
        <v>0</v>
      </c>
      <c r="H800" s="237" t="s">
        <v>692</v>
      </c>
    </row>
    <row r="801" spans="1:8" s="156" customFormat="1" ht="15">
      <c r="A801" s="233" t="s">
        <v>693</v>
      </c>
      <c r="B801" s="161">
        <f>SUM(B802,B827,B852,B878,B889,B900,B906,B913,B920,B923,)</f>
        <v>97062</v>
      </c>
      <c r="C801" s="161">
        <f>SUM(C802,C827,C852,C878,C889,C900,C906,C913,C920,C923,)</f>
        <v>47914</v>
      </c>
      <c r="D801" s="236">
        <f t="shared" si="24"/>
        <v>49.4</v>
      </c>
      <c r="E801" s="95"/>
      <c r="F801" s="237">
        <v>213</v>
      </c>
      <c r="G801" s="38">
        <f t="shared" si="25"/>
        <v>47914</v>
      </c>
      <c r="H801" s="237" t="s">
        <v>693</v>
      </c>
    </row>
    <row r="802" spans="1:8" s="156" customFormat="1" ht="15">
      <c r="A802" s="233" t="s">
        <v>694</v>
      </c>
      <c r="B802" s="161">
        <f>SUM(B803:B826)</f>
        <v>37534</v>
      </c>
      <c r="C802" s="161">
        <f>SUM(C803:C826)</f>
        <v>21274</v>
      </c>
      <c r="D802" s="236">
        <f t="shared" si="24"/>
        <v>56.7</v>
      </c>
      <c r="E802" s="95"/>
      <c r="F802" s="237">
        <v>21301</v>
      </c>
      <c r="G802" s="38">
        <f t="shared" si="25"/>
        <v>21274</v>
      </c>
      <c r="H802" s="237" t="s">
        <v>694</v>
      </c>
    </row>
    <row r="803" spans="1:8" s="156" customFormat="1" ht="15">
      <c r="A803" s="233" t="s">
        <v>695</v>
      </c>
      <c r="B803" s="161">
        <f>VLOOKUP(F803,'[1]表二（旧）'!$F$5:$G$1311,2,FALSE)</f>
        <v>2369</v>
      </c>
      <c r="C803" s="161">
        <v>394</v>
      </c>
      <c r="D803" s="236">
        <f t="shared" si="24"/>
        <v>16.6</v>
      </c>
      <c r="E803" s="95"/>
      <c r="F803" s="237">
        <v>2130101</v>
      </c>
      <c r="G803" s="38">
        <f t="shared" si="25"/>
        <v>394</v>
      </c>
      <c r="H803" s="237" t="s">
        <v>695</v>
      </c>
    </row>
    <row r="804" spans="1:8" s="156" customFormat="1" ht="15">
      <c r="A804" s="233" t="s">
        <v>696</v>
      </c>
      <c r="B804" s="161">
        <f>VLOOKUP(F804,'[1]表二（旧）'!$F$5:$G$1311,2,FALSE)</f>
        <v>0</v>
      </c>
      <c r="C804" s="161"/>
      <c r="D804" s="236">
        <f t="shared" si="24"/>
      </c>
      <c r="E804" s="95"/>
      <c r="F804" s="237">
        <v>2130102</v>
      </c>
      <c r="G804" s="38">
        <f t="shared" si="25"/>
        <v>0</v>
      </c>
      <c r="H804" s="237" t="s">
        <v>696</v>
      </c>
    </row>
    <row r="805" spans="1:8" s="156" customFormat="1" ht="15">
      <c r="A805" s="233" t="s">
        <v>697</v>
      </c>
      <c r="B805" s="161">
        <f>VLOOKUP(F805,'[1]表二（旧）'!$F$5:$G$1311,2,FALSE)</f>
        <v>0</v>
      </c>
      <c r="C805" s="161"/>
      <c r="D805" s="236">
        <f t="shared" si="24"/>
      </c>
      <c r="E805" s="95"/>
      <c r="F805" s="237">
        <v>2130103</v>
      </c>
      <c r="G805" s="38">
        <f t="shared" si="25"/>
        <v>0</v>
      </c>
      <c r="H805" s="237" t="s">
        <v>697</v>
      </c>
    </row>
    <row r="806" spans="1:8" s="156" customFormat="1" ht="15">
      <c r="A806" s="233" t="s">
        <v>698</v>
      </c>
      <c r="B806" s="161">
        <f>VLOOKUP(F806,'[1]表二（旧）'!$F$5:$G$1311,2,FALSE)</f>
        <v>2761</v>
      </c>
      <c r="C806" s="161">
        <v>1696</v>
      </c>
      <c r="D806" s="236">
        <f t="shared" si="24"/>
        <v>61.4</v>
      </c>
      <c r="E806" s="95"/>
      <c r="F806" s="237">
        <v>2130104</v>
      </c>
      <c r="G806" s="38">
        <f t="shared" si="25"/>
        <v>1696</v>
      </c>
      <c r="H806" s="237" t="s">
        <v>698</v>
      </c>
    </row>
    <row r="807" spans="1:8" s="156" customFormat="1" ht="15">
      <c r="A807" s="233" t="s">
        <v>699</v>
      </c>
      <c r="B807" s="161">
        <f>VLOOKUP(F807,'[1]表二（旧）'!$F$5:$G$1311,2,FALSE)</f>
        <v>66</v>
      </c>
      <c r="C807" s="161"/>
      <c r="D807" s="236">
        <f t="shared" si="24"/>
        <v>0</v>
      </c>
      <c r="E807" s="95"/>
      <c r="F807" s="237">
        <v>2130105</v>
      </c>
      <c r="G807" s="38">
        <f t="shared" si="25"/>
        <v>0</v>
      </c>
      <c r="H807" s="237" t="s">
        <v>699</v>
      </c>
    </row>
    <row r="808" spans="1:8" s="156" customFormat="1" ht="15">
      <c r="A808" s="233" t="s">
        <v>700</v>
      </c>
      <c r="B808" s="161">
        <f>VLOOKUP(F808,'[1]表二（旧）'!$F$5:$G$1311,2,FALSE)</f>
        <v>6983</v>
      </c>
      <c r="C808" s="161"/>
      <c r="D808" s="236">
        <f t="shared" si="24"/>
        <v>0</v>
      </c>
      <c r="E808" s="95"/>
      <c r="F808" s="237">
        <v>2130106</v>
      </c>
      <c r="G808" s="38">
        <f t="shared" si="25"/>
        <v>0</v>
      </c>
      <c r="H808" s="237" t="s">
        <v>700</v>
      </c>
    </row>
    <row r="809" spans="1:8" s="156" customFormat="1" ht="15">
      <c r="A809" s="233" t="s">
        <v>701</v>
      </c>
      <c r="B809" s="161">
        <f>VLOOKUP(F809,'[1]表二（旧）'!$F$5:$G$1311,2,FALSE)</f>
        <v>1035</v>
      </c>
      <c r="C809" s="161">
        <v>713</v>
      </c>
      <c r="D809" s="236">
        <f t="shared" si="24"/>
        <v>68.9</v>
      </c>
      <c r="E809" s="95"/>
      <c r="F809" s="237">
        <v>2130108</v>
      </c>
      <c r="G809" s="38">
        <f t="shared" si="25"/>
        <v>713</v>
      </c>
      <c r="H809" s="237" t="s">
        <v>701</v>
      </c>
    </row>
    <row r="810" spans="1:8" s="156" customFormat="1" ht="15">
      <c r="A810" s="233" t="s">
        <v>702</v>
      </c>
      <c r="B810" s="161">
        <f>VLOOKUP(F810,'[1]表二（旧）'!$F$5:$G$1311,2,FALSE)</f>
        <v>65</v>
      </c>
      <c r="C810" s="161"/>
      <c r="D810" s="236">
        <f t="shared" si="24"/>
        <v>0</v>
      </c>
      <c r="E810" s="95"/>
      <c r="F810" s="237">
        <v>2130109</v>
      </c>
      <c r="G810" s="38">
        <f t="shared" si="25"/>
        <v>0</v>
      </c>
      <c r="H810" s="237" t="s">
        <v>702</v>
      </c>
    </row>
    <row r="811" spans="1:8" s="156" customFormat="1" ht="15">
      <c r="A811" s="233" t="s">
        <v>703</v>
      </c>
      <c r="B811" s="161">
        <f>VLOOKUP(F811,'[1]表二（旧）'!$F$5:$G$1311,2,FALSE)</f>
        <v>0</v>
      </c>
      <c r="C811" s="161"/>
      <c r="D811" s="236">
        <f t="shared" si="24"/>
      </c>
      <c r="E811" s="95"/>
      <c r="F811" s="237">
        <v>2130110</v>
      </c>
      <c r="G811" s="38">
        <f t="shared" si="25"/>
        <v>0</v>
      </c>
      <c r="H811" s="237" t="s">
        <v>703</v>
      </c>
    </row>
    <row r="812" spans="1:8" s="156" customFormat="1" ht="15">
      <c r="A812" s="233" t="s">
        <v>704</v>
      </c>
      <c r="B812" s="161">
        <f>VLOOKUP(F812,'[1]表二（旧）'!$F$5:$G$1311,2,FALSE)</f>
        <v>0</v>
      </c>
      <c r="C812" s="161"/>
      <c r="D812" s="236">
        <f t="shared" si="24"/>
      </c>
      <c r="E812" s="95"/>
      <c r="F812" s="237">
        <v>2130111</v>
      </c>
      <c r="G812" s="38">
        <f t="shared" si="25"/>
        <v>0</v>
      </c>
      <c r="H812" s="237" t="s">
        <v>704</v>
      </c>
    </row>
    <row r="813" spans="1:8" s="156" customFormat="1" ht="15">
      <c r="A813" s="233" t="s">
        <v>705</v>
      </c>
      <c r="B813" s="161">
        <f>VLOOKUP(F813,'[1]表二（旧）'!$F$5:$G$1311,2,FALSE)</f>
        <v>629</v>
      </c>
      <c r="C813" s="161"/>
      <c r="D813" s="236">
        <f t="shared" si="24"/>
        <v>0</v>
      </c>
      <c r="E813" s="95"/>
      <c r="F813" s="237">
        <v>2130112</v>
      </c>
      <c r="G813" s="38">
        <f t="shared" si="25"/>
        <v>0</v>
      </c>
      <c r="H813" s="237" t="s">
        <v>705</v>
      </c>
    </row>
    <row r="814" spans="1:8" s="156" customFormat="1" ht="15">
      <c r="A814" s="233" t="s">
        <v>706</v>
      </c>
      <c r="B814" s="161">
        <f>VLOOKUP(F814,'[1]表二（旧）'!$F$5:$G$1311,2,FALSE)</f>
        <v>0</v>
      </c>
      <c r="C814" s="161"/>
      <c r="D814" s="236">
        <f t="shared" si="24"/>
      </c>
      <c r="E814" s="95"/>
      <c r="F814" s="237">
        <v>2130114</v>
      </c>
      <c r="G814" s="38">
        <f t="shared" si="25"/>
        <v>0</v>
      </c>
      <c r="H814" s="237" t="s">
        <v>706</v>
      </c>
    </row>
    <row r="815" spans="1:8" s="156" customFormat="1" ht="15">
      <c r="A815" s="233" t="s">
        <v>707</v>
      </c>
      <c r="B815" s="161">
        <f>VLOOKUP(F815,'[1]表二（旧）'!$F$5:$G$1311,2,FALSE)</f>
        <v>131</v>
      </c>
      <c r="C815" s="161"/>
      <c r="D815" s="236">
        <f t="shared" si="24"/>
        <v>0</v>
      </c>
      <c r="E815" s="95"/>
      <c r="F815" s="237">
        <v>2130119</v>
      </c>
      <c r="G815" s="38">
        <f t="shared" si="25"/>
        <v>0</v>
      </c>
      <c r="H815" s="237" t="s">
        <v>707</v>
      </c>
    </row>
    <row r="816" spans="1:8" s="156" customFormat="1" ht="15">
      <c r="A816" s="233" t="s">
        <v>708</v>
      </c>
      <c r="B816" s="161">
        <f>VLOOKUP(F816,'[1]表二（旧）'!$F$5:$G$1311,2,FALSE)</f>
        <v>0</v>
      </c>
      <c r="C816" s="161"/>
      <c r="D816" s="236">
        <f t="shared" si="24"/>
      </c>
      <c r="E816" s="95"/>
      <c r="F816" s="237">
        <v>2130120</v>
      </c>
      <c r="G816" s="38">
        <f t="shared" si="25"/>
        <v>0</v>
      </c>
      <c r="H816" s="237" t="s">
        <v>708</v>
      </c>
    </row>
    <row r="817" spans="1:8" s="156" customFormat="1" ht="15">
      <c r="A817" s="233" t="s">
        <v>709</v>
      </c>
      <c r="B817" s="161">
        <f>VLOOKUP(F817,'[1]表二（旧）'!$F$5:$G$1311,2,FALSE)</f>
        <v>0</v>
      </c>
      <c r="C817" s="161"/>
      <c r="D817" s="236">
        <f t="shared" si="24"/>
      </c>
      <c r="E817" s="95"/>
      <c r="F817" s="237">
        <v>2130121</v>
      </c>
      <c r="G817" s="38">
        <f t="shared" si="25"/>
        <v>0</v>
      </c>
      <c r="H817" s="237" t="s">
        <v>709</v>
      </c>
    </row>
    <row r="818" spans="1:8" s="156" customFormat="1" ht="15">
      <c r="A818" s="233" t="s">
        <v>710</v>
      </c>
      <c r="B818" s="161">
        <f>VLOOKUP(F818,'[1]表二（旧）'!$F$5:$G$1311,2,FALSE)</f>
        <v>17430</v>
      </c>
      <c r="C818" s="161">
        <v>17471</v>
      </c>
      <c r="D818" s="236">
        <f t="shared" si="24"/>
        <v>100.2</v>
      </c>
      <c r="E818" s="95"/>
      <c r="F818" s="237">
        <v>2130122</v>
      </c>
      <c r="G818" s="38">
        <f t="shared" si="25"/>
        <v>17471</v>
      </c>
      <c r="H818" s="237" t="s">
        <v>710</v>
      </c>
    </row>
    <row r="819" spans="1:8" s="156" customFormat="1" ht="15">
      <c r="A819" s="233" t="s">
        <v>711</v>
      </c>
      <c r="B819" s="161">
        <f>VLOOKUP(F819,'[1]表二（旧）'!$F$5:$G$1311,2,FALSE)</f>
        <v>0</v>
      </c>
      <c r="C819" s="161"/>
      <c r="D819" s="236">
        <f t="shared" si="24"/>
      </c>
      <c r="E819" s="95"/>
      <c r="F819" s="237">
        <v>2130124</v>
      </c>
      <c r="G819" s="38">
        <f t="shared" si="25"/>
        <v>0</v>
      </c>
      <c r="H819" s="237" t="s">
        <v>711</v>
      </c>
    </row>
    <row r="820" spans="1:8" s="156" customFormat="1" ht="15">
      <c r="A820" s="233" t="s">
        <v>712</v>
      </c>
      <c r="B820" s="161">
        <f>VLOOKUP(F820,'[1]表二（旧）'!$F$5:$G$1311,2,FALSE)</f>
        <v>0</v>
      </c>
      <c r="C820" s="161"/>
      <c r="D820" s="236">
        <f t="shared" si="24"/>
      </c>
      <c r="E820" s="95"/>
      <c r="F820" s="237">
        <v>2130125</v>
      </c>
      <c r="G820" s="38">
        <f t="shared" si="25"/>
        <v>0</v>
      </c>
      <c r="H820" s="237" t="s">
        <v>712</v>
      </c>
    </row>
    <row r="821" spans="1:8" s="156" customFormat="1" ht="15">
      <c r="A821" s="233" t="s">
        <v>713</v>
      </c>
      <c r="B821" s="161">
        <f>VLOOKUP(F821,'[1]表二（旧）'!$F$5:$G$1311,2,FALSE)</f>
        <v>0</v>
      </c>
      <c r="C821" s="161"/>
      <c r="D821" s="236">
        <f t="shared" si="24"/>
      </c>
      <c r="E821" s="95"/>
      <c r="F821" s="237">
        <v>2130126</v>
      </c>
      <c r="G821" s="38">
        <f t="shared" si="25"/>
        <v>0</v>
      </c>
      <c r="H821" s="237" t="s">
        <v>713</v>
      </c>
    </row>
    <row r="822" spans="1:8" s="156" customFormat="1" ht="15">
      <c r="A822" s="233" t="s">
        <v>714</v>
      </c>
      <c r="B822" s="161">
        <f>VLOOKUP(F822,'[1]表二（旧）'!$F$5:$G$1311,2,FALSE)</f>
        <v>935</v>
      </c>
      <c r="C822" s="161"/>
      <c r="D822" s="236">
        <f t="shared" si="24"/>
        <v>0</v>
      </c>
      <c r="E822" s="95"/>
      <c r="F822" s="237">
        <v>2130135</v>
      </c>
      <c r="G822" s="38">
        <f t="shared" si="25"/>
        <v>0</v>
      </c>
      <c r="H822" s="237" t="s">
        <v>714</v>
      </c>
    </row>
    <row r="823" spans="1:8" s="156" customFormat="1" ht="15">
      <c r="A823" s="233" t="s">
        <v>715</v>
      </c>
      <c r="B823" s="161">
        <f>VLOOKUP(F823,'[1]表二（旧）'!$F$5:$G$1311,2,FALSE)</f>
        <v>226</v>
      </c>
      <c r="C823" s="161"/>
      <c r="D823" s="236">
        <f t="shared" si="24"/>
        <v>0</v>
      </c>
      <c r="E823" s="95"/>
      <c r="F823" s="237">
        <v>2130142</v>
      </c>
      <c r="G823" s="38">
        <f t="shared" si="25"/>
        <v>0</v>
      </c>
      <c r="H823" s="237" t="s">
        <v>715</v>
      </c>
    </row>
    <row r="824" spans="1:8" s="156" customFormat="1" ht="15">
      <c r="A824" s="233" t="s">
        <v>716</v>
      </c>
      <c r="B824" s="161">
        <f>VLOOKUP(F824,'[1]表二（旧）'!$F$5:$G$1311,2,FALSE)</f>
        <v>0</v>
      </c>
      <c r="C824" s="161"/>
      <c r="D824" s="236">
        <f t="shared" si="24"/>
      </c>
      <c r="E824" s="95"/>
      <c r="F824" s="237">
        <v>2130148</v>
      </c>
      <c r="G824" s="38">
        <f t="shared" si="25"/>
        <v>0</v>
      </c>
      <c r="H824" s="237" t="s">
        <v>716</v>
      </c>
    </row>
    <row r="825" spans="1:8" s="156" customFormat="1" ht="15">
      <c r="A825" s="233" t="s">
        <v>717</v>
      </c>
      <c r="B825" s="161">
        <f>VLOOKUP(F825,'[1]表二（旧）'!$F$5:$G$1311,2,FALSE)</f>
        <v>672</v>
      </c>
      <c r="C825" s="161"/>
      <c r="D825" s="236">
        <f t="shared" si="24"/>
        <v>0</v>
      </c>
      <c r="E825" s="95"/>
      <c r="F825" s="237">
        <v>2130152</v>
      </c>
      <c r="G825" s="38">
        <f t="shared" si="25"/>
        <v>0</v>
      </c>
      <c r="H825" s="237" t="s">
        <v>717</v>
      </c>
    </row>
    <row r="826" spans="1:8" s="156" customFormat="1" ht="15">
      <c r="A826" s="233" t="s">
        <v>718</v>
      </c>
      <c r="B826" s="161">
        <f>VLOOKUP(F826,'[1]表二（旧）'!$F$5:$G$1311,2,FALSE)</f>
        <v>4232</v>
      </c>
      <c r="C826" s="161">
        <v>1000</v>
      </c>
      <c r="D826" s="236">
        <f t="shared" si="24"/>
        <v>23.6</v>
      </c>
      <c r="E826" s="95"/>
      <c r="F826" s="237">
        <v>2130199</v>
      </c>
      <c r="G826" s="38">
        <f t="shared" si="25"/>
        <v>1000</v>
      </c>
      <c r="H826" s="237" t="s">
        <v>718</v>
      </c>
    </row>
    <row r="827" spans="1:8" s="156" customFormat="1" ht="15">
      <c r="A827" s="233" t="s">
        <v>719</v>
      </c>
      <c r="B827" s="161">
        <f>SUM(B828:B851)</f>
        <v>1739</v>
      </c>
      <c r="C827" s="161">
        <f>SUM(C828:C851)</f>
        <v>781</v>
      </c>
      <c r="D827" s="236">
        <f t="shared" si="24"/>
        <v>44.9</v>
      </c>
      <c r="E827" s="95"/>
      <c r="F827" s="237">
        <v>21302</v>
      </c>
      <c r="G827" s="38">
        <f t="shared" si="25"/>
        <v>781</v>
      </c>
      <c r="H827" s="237" t="s">
        <v>719</v>
      </c>
    </row>
    <row r="828" spans="1:8" s="156" customFormat="1" ht="15">
      <c r="A828" s="233" t="s">
        <v>695</v>
      </c>
      <c r="B828" s="161">
        <f>VLOOKUP(F828,'[1]表二（旧）'!$F$5:$G$1311,2,FALSE)</f>
        <v>169</v>
      </c>
      <c r="C828" s="161">
        <v>116</v>
      </c>
      <c r="D828" s="236">
        <f t="shared" si="24"/>
        <v>68.6</v>
      </c>
      <c r="E828" s="95"/>
      <c r="F828" s="237">
        <v>2130201</v>
      </c>
      <c r="G828" s="38">
        <f t="shared" si="25"/>
        <v>116</v>
      </c>
      <c r="H828" s="237" t="s">
        <v>695</v>
      </c>
    </row>
    <row r="829" spans="1:8" s="156" customFormat="1" ht="15">
      <c r="A829" s="233" t="s">
        <v>696</v>
      </c>
      <c r="B829" s="161">
        <f>VLOOKUP(F829,'[1]表二（旧）'!$F$5:$G$1311,2,FALSE)</f>
        <v>0</v>
      </c>
      <c r="C829" s="161"/>
      <c r="D829" s="236">
        <f t="shared" si="24"/>
      </c>
      <c r="E829" s="95"/>
      <c r="F829" s="237">
        <v>2130202</v>
      </c>
      <c r="G829" s="38">
        <f t="shared" si="25"/>
        <v>0</v>
      </c>
      <c r="H829" s="237" t="s">
        <v>696</v>
      </c>
    </row>
    <row r="830" spans="1:8" s="156" customFormat="1" ht="15">
      <c r="A830" s="233" t="s">
        <v>697</v>
      </c>
      <c r="B830" s="161">
        <f>VLOOKUP(F830,'[1]表二（旧）'!$F$5:$G$1311,2,FALSE)</f>
        <v>0</v>
      </c>
      <c r="C830" s="161"/>
      <c r="D830" s="236">
        <f t="shared" si="24"/>
      </c>
      <c r="E830" s="95"/>
      <c r="F830" s="237">
        <v>2130203</v>
      </c>
      <c r="G830" s="38">
        <f t="shared" si="25"/>
        <v>0</v>
      </c>
      <c r="H830" s="237" t="s">
        <v>697</v>
      </c>
    </row>
    <row r="831" spans="1:8" s="156" customFormat="1" ht="15">
      <c r="A831" s="233" t="s">
        <v>720</v>
      </c>
      <c r="B831" s="161">
        <f>VLOOKUP(F831,'[1]表二（旧）'!$F$5:$G$1311,2,FALSE)</f>
        <v>485</v>
      </c>
      <c r="C831" s="161">
        <v>365</v>
      </c>
      <c r="D831" s="236">
        <f t="shared" si="24"/>
        <v>75.3</v>
      </c>
      <c r="E831" s="95"/>
      <c r="F831" s="237">
        <v>2130204</v>
      </c>
      <c r="G831" s="38">
        <f t="shared" si="25"/>
        <v>365</v>
      </c>
      <c r="H831" s="237" t="s">
        <v>720</v>
      </c>
    </row>
    <row r="832" spans="1:8" s="156" customFormat="1" ht="15">
      <c r="A832" s="233" t="s">
        <v>721</v>
      </c>
      <c r="B832" s="161">
        <f>VLOOKUP(F832,'[1]表二（旧）'!$F$5:$G$1311,2,FALSE)</f>
        <v>521</v>
      </c>
      <c r="C832" s="161"/>
      <c r="D832" s="236">
        <f t="shared" si="24"/>
        <v>0</v>
      </c>
      <c r="E832" s="95"/>
      <c r="F832" s="237">
        <v>2130205</v>
      </c>
      <c r="G832" s="38">
        <f t="shared" si="25"/>
        <v>0</v>
      </c>
      <c r="H832" s="237" t="s">
        <v>721</v>
      </c>
    </row>
    <row r="833" spans="1:8" s="156" customFormat="1" ht="15">
      <c r="A833" s="233" t="s">
        <v>722</v>
      </c>
      <c r="B833" s="161">
        <f>VLOOKUP(F833,'[1]表二（旧）'!$F$5:$G$1311,2,FALSE)</f>
        <v>0</v>
      </c>
      <c r="C833" s="161"/>
      <c r="D833" s="236">
        <f t="shared" si="24"/>
      </c>
      <c r="E833" s="95"/>
      <c r="F833" s="237">
        <v>2130206</v>
      </c>
      <c r="G833" s="38">
        <f t="shared" si="25"/>
        <v>0</v>
      </c>
      <c r="H833" s="237" t="s">
        <v>722</v>
      </c>
    </row>
    <row r="834" spans="1:8" s="156" customFormat="1" ht="15">
      <c r="A834" s="233" t="s">
        <v>723</v>
      </c>
      <c r="B834" s="161">
        <f>VLOOKUP(F834,'[1]表二（旧）'!$F$5:$G$1311,2,FALSE)</f>
        <v>266</v>
      </c>
      <c r="C834" s="161">
        <v>200</v>
      </c>
      <c r="D834" s="236">
        <f t="shared" si="24"/>
        <v>75.2</v>
      </c>
      <c r="E834" s="95"/>
      <c r="F834" s="237">
        <v>2130207</v>
      </c>
      <c r="G834" s="38">
        <f t="shared" si="25"/>
        <v>200</v>
      </c>
      <c r="H834" s="237" t="s">
        <v>723</v>
      </c>
    </row>
    <row r="835" spans="1:8" s="156" customFormat="1" ht="15">
      <c r="A835" s="233" t="s">
        <v>724</v>
      </c>
      <c r="B835" s="161">
        <f>VLOOKUP(F835,'[1]表二（旧）'!$F$5:$G$1311,2,FALSE)</f>
        <v>0</v>
      </c>
      <c r="C835" s="161"/>
      <c r="D835" s="236">
        <f t="shared" si="24"/>
      </c>
      <c r="E835" s="95"/>
      <c r="F835" s="237">
        <v>2130209</v>
      </c>
      <c r="G835" s="38">
        <f t="shared" si="25"/>
        <v>0</v>
      </c>
      <c r="H835" s="237" t="s">
        <v>724</v>
      </c>
    </row>
    <row r="836" spans="1:8" s="156" customFormat="1" ht="15">
      <c r="A836" s="233" t="s">
        <v>725</v>
      </c>
      <c r="B836" s="161">
        <f>VLOOKUP(F836,'[1]表二（旧）'!$F$5:$G$1311,2,FALSE)</f>
        <v>0</v>
      </c>
      <c r="C836" s="161"/>
      <c r="D836" s="236">
        <f t="shared" si="24"/>
      </c>
      <c r="E836" s="95"/>
      <c r="F836" s="237">
        <v>2130210</v>
      </c>
      <c r="G836" s="38">
        <f t="shared" si="25"/>
        <v>0</v>
      </c>
      <c r="H836" s="237" t="s">
        <v>725</v>
      </c>
    </row>
    <row r="837" spans="1:8" s="156" customFormat="1" ht="15">
      <c r="A837" s="233" t="s">
        <v>726</v>
      </c>
      <c r="B837" s="161">
        <f>VLOOKUP(F837,'[1]表二（旧）'!$F$5:$G$1311,2,FALSE)</f>
        <v>200</v>
      </c>
      <c r="C837" s="161"/>
      <c r="D837" s="236">
        <f aca="true" t="shared" si="26" ref="D837:D900">IF(B837=0,"",ROUND(C837/B837*100,1))</f>
        <v>0</v>
      </c>
      <c r="E837" s="95"/>
      <c r="F837" s="237">
        <v>2130211</v>
      </c>
      <c r="G837" s="38">
        <f aca="true" t="shared" si="27" ref="G837:G900">SUM(C837)</f>
        <v>0</v>
      </c>
      <c r="H837" s="237" t="s">
        <v>726</v>
      </c>
    </row>
    <row r="838" spans="1:8" s="156" customFormat="1" ht="15">
      <c r="A838" s="233" t="s">
        <v>727</v>
      </c>
      <c r="B838" s="161">
        <f>VLOOKUP(F838,'[1]表二（旧）'!$F$5:$G$1311,2,FALSE)</f>
        <v>0</v>
      </c>
      <c r="C838" s="161"/>
      <c r="D838" s="236">
        <f t="shared" si="26"/>
      </c>
      <c r="E838" s="95"/>
      <c r="F838" s="237">
        <v>2130212</v>
      </c>
      <c r="G838" s="38">
        <f t="shared" si="27"/>
        <v>0</v>
      </c>
      <c r="H838" s="237" t="s">
        <v>727</v>
      </c>
    </row>
    <row r="839" spans="1:8" s="156" customFormat="1" ht="15">
      <c r="A839" s="233" t="s">
        <v>728</v>
      </c>
      <c r="B839" s="161">
        <f>VLOOKUP(F839,'[1]表二（旧）'!$F$5:$G$1311,2,FALSE)</f>
        <v>66</v>
      </c>
      <c r="C839" s="161"/>
      <c r="D839" s="236">
        <f t="shared" si="26"/>
        <v>0</v>
      </c>
      <c r="E839" s="95"/>
      <c r="F839" s="237">
        <v>2130213</v>
      </c>
      <c r="G839" s="38">
        <f t="shared" si="27"/>
        <v>0</v>
      </c>
      <c r="H839" s="237" t="s">
        <v>728</v>
      </c>
    </row>
    <row r="840" spans="1:8" s="156" customFormat="1" ht="15">
      <c r="A840" s="233" t="s">
        <v>729</v>
      </c>
      <c r="B840" s="161">
        <f>VLOOKUP(F840,'[1]表二（旧）'!$F$5:$G$1311,2,FALSE)</f>
        <v>0</v>
      </c>
      <c r="C840" s="161"/>
      <c r="D840" s="236">
        <f t="shared" si="26"/>
      </c>
      <c r="E840" s="95"/>
      <c r="F840" s="237">
        <v>2130217</v>
      </c>
      <c r="G840" s="38">
        <f t="shared" si="27"/>
        <v>0</v>
      </c>
      <c r="H840" s="237" t="s">
        <v>729</v>
      </c>
    </row>
    <row r="841" spans="1:8" s="156" customFormat="1" ht="15">
      <c r="A841" s="233" t="s">
        <v>730</v>
      </c>
      <c r="B841" s="161">
        <f>VLOOKUP(F841,'[1]表二（旧）'!$F$5:$G$1311,2,FALSE)</f>
        <v>0</v>
      </c>
      <c r="C841" s="161"/>
      <c r="D841" s="236">
        <f t="shared" si="26"/>
      </c>
      <c r="E841" s="95"/>
      <c r="F841" s="237">
        <v>2130220</v>
      </c>
      <c r="G841" s="38">
        <f t="shared" si="27"/>
        <v>0</v>
      </c>
      <c r="H841" s="237" t="s">
        <v>730</v>
      </c>
    </row>
    <row r="842" spans="1:8" s="156" customFormat="1" ht="15">
      <c r="A842" s="233" t="s">
        <v>731</v>
      </c>
      <c r="B842" s="161">
        <f>VLOOKUP(F842,'[1]表二（旧）'!$F$5:$G$1311,2,FALSE)</f>
        <v>0</v>
      </c>
      <c r="C842" s="161"/>
      <c r="D842" s="236">
        <f t="shared" si="26"/>
      </c>
      <c r="E842" s="95"/>
      <c r="F842" s="237">
        <v>2130221</v>
      </c>
      <c r="G842" s="38">
        <f t="shared" si="27"/>
        <v>0</v>
      </c>
      <c r="H842" s="237" t="s">
        <v>731</v>
      </c>
    </row>
    <row r="843" spans="1:8" s="156" customFormat="1" ht="15">
      <c r="A843" s="233" t="s">
        <v>732</v>
      </c>
      <c r="B843" s="161">
        <f>VLOOKUP(F843,'[1]表二（旧）'!$F$5:$G$1311,2,FALSE)</f>
        <v>0</v>
      </c>
      <c r="C843" s="161"/>
      <c r="D843" s="236">
        <f t="shared" si="26"/>
      </c>
      <c r="E843" s="95"/>
      <c r="F843" s="237">
        <v>2130223</v>
      </c>
      <c r="G843" s="38">
        <f t="shared" si="27"/>
        <v>0</v>
      </c>
      <c r="H843" s="237" t="s">
        <v>732</v>
      </c>
    </row>
    <row r="844" spans="1:8" s="156" customFormat="1" ht="15">
      <c r="A844" s="233" t="s">
        <v>733</v>
      </c>
      <c r="B844" s="161">
        <f>VLOOKUP(F844,'[1]表二（旧）'!$F$5:$G$1311,2,FALSE)</f>
        <v>9</v>
      </c>
      <c r="C844" s="161"/>
      <c r="D844" s="236">
        <f t="shared" si="26"/>
        <v>0</v>
      </c>
      <c r="E844" s="95"/>
      <c r="F844" s="237">
        <v>2130226</v>
      </c>
      <c r="G844" s="38">
        <f t="shared" si="27"/>
        <v>0</v>
      </c>
      <c r="H844" s="237" t="s">
        <v>733</v>
      </c>
    </row>
    <row r="845" spans="1:8" s="156" customFormat="1" ht="15">
      <c r="A845" s="233" t="s">
        <v>734</v>
      </c>
      <c r="B845" s="161">
        <f>VLOOKUP(F845,'[1]表二（旧）'!$F$5:$G$1311,2,FALSE)</f>
        <v>0</v>
      </c>
      <c r="C845" s="161"/>
      <c r="D845" s="236">
        <f t="shared" si="26"/>
      </c>
      <c r="E845" s="95"/>
      <c r="F845" s="237">
        <v>2130227</v>
      </c>
      <c r="G845" s="38">
        <f t="shared" si="27"/>
        <v>0</v>
      </c>
      <c r="H845" s="237" t="s">
        <v>734</v>
      </c>
    </row>
    <row r="846" spans="1:8" s="156" customFormat="1" ht="15">
      <c r="A846" s="233" t="s">
        <v>735</v>
      </c>
      <c r="B846" s="161">
        <f>VLOOKUP(F846,'[1]表二（旧）'!$F$5:$G$1311,2,FALSE)</f>
        <v>0</v>
      </c>
      <c r="C846" s="161"/>
      <c r="D846" s="236">
        <f t="shared" si="26"/>
      </c>
      <c r="E846" s="95"/>
      <c r="F846" s="237">
        <v>2130232</v>
      </c>
      <c r="G846" s="38">
        <f t="shared" si="27"/>
        <v>0</v>
      </c>
      <c r="H846" s="237" t="s">
        <v>735</v>
      </c>
    </row>
    <row r="847" spans="1:8" s="156" customFormat="1" ht="15">
      <c r="A847" s="233" t="s">
        <v>736</v>
      </c>
      <c r="B847" s="161">
        <f>VLOOKUP(F847,'[1]表二（旧）'!$F$5:$G$1311,2,FALSE)</f>
        <v>23</v>
      </c>
      <c r="C847" s="161">
        <v>100</v>
      </c>
      <c r="D847" s="236">
        <f t="shared" si="26"/>
        <v>434.8</v>
      </c>
      <c r="E847" s="95"/>
      <c r="F847" s="237">
        <v>2130234</v>
      </c>
      <c r="G847" s="38">
        <f t="shared" si="27"/>
        <v>100</v>
      </c>
      <c r="H847" s="237" t="s">
        <v>736</v>
      </c>
    </row>
    <row r="848" spans="1:8" s="156" customFormat="1" ht="15">
      <c r="A848" s="233" t="s">
        <v>737</v>
      </c>
      <c r="B848" s="161"/>
      <c r="C848" s="161"/>
      <c r="D848" s="236">
        <f t="shared" si="26"/>
      </c>
      <c r="E848" s="95"/>
      <c r="F848" s="237">
        <v>2130235</v>
      </c>
      <c r="G848" s="38">
        <f t="shared" si="27"/>
        <v>0</v>
      </c>
      <c r="H848" s="237" t="s">
        <v>737</v>
      </c>
    </row>
    <row r="849" spans="1:8" s="156" customFormat="1" ht="15">
      <c r="A849" s="233" t="s">
        <v>738</v>
      </c>
      <c r="B849" s="161"/>
      <c r="C849" s="161"/>
      <c r="D849" s="236">
        <f t="shared" si="26"/>
      </c>
      <c r="E849" s="95"/>
      <c r="F849" s="237">
        <v>2130236</v>
      </c>
      <c r="G849" s="38">
        <f t="shared" si="27"/>
        <v>0</v>
      </c>
      <c r="H849" s="237" t="s">
        <v>738</v>
      </c>
    </row>
    <row r="850" spans="1:8" s="156" customFormat="1" ht="15">
      <c r="A850" s="233" t="s">
        <v>739</v>
      </c>
      <c r="B850" s="161">
        <f>VLOOKUP(2130208,'[1]表二（旧）'!$F$5:$G$1311,2,FALSE)+VLOOKUP(2130216,'[1]表二（旧）'!$F$5:$G$1311,2,FALSE)+VLOOKUP(2130218,'[1]表二（旧）'!$F$5:$G$1311,2,FALSE)+VLOOKUP(2130219,'[1]表二（旧）'!$F$5:$G$1311,2,FALSE)+VLOOKUP(2130224,'[1]表二（旧）'!$F$5:$G$1311,2,FALSE)+VLOOKUP(2130225,'[1]表二（旧）'!$F$5:$G$1311,2,FALSE)</f>
        <v>0</v>
      </c>
      <c r="C850" s="161"/>
      <c r="D850" s="236">
        <f t="shared" si="26"/>
      </c>
      <c r="E850" s="95"/>
      <c r="F850" s="237">
        <v>2130237</v>
      </c>
      <c r="G850" s="38">
        <f t="shared" si="27"/>
        <v>0</v>
      </c>
      <c r="H850" s="237" t="s">
        <v>739</v>
      </c>
    </row>
    <row r="851" spans="1:8" s="156" customFormat="1" ht="15">
      <c r="A851" s="233" t="s">
        <v>740</v>
      </c>
      <c r="B851" s="161">
        <f>VLOOKUP(F851,'[1]表二（旧）'!$F$5:$G$1311,2,FALSE)</f>
        <v>0</v>
      </c>
      <c r="C851" s="161"/>
      <c r="D851" s="236">
        <f t="shared" si="26"/>
      </c>
      <c r="E851" s="95"/>
      <c r="F851" s="237">
        <v>2130299</v>
      </c>
      <c r="G851" s="38">
        <f t="shared" si="27"/>
        <v>0</v>
      </c>
      <c r="H851" s="233" t="s">
        <v>740</v>
      </c>
    </row>
    <row r="852" spans="1:8" s="156" customFormat="1" ht="15">
      <c r="A852" s="233" t="s">
        <v>741</v>
      </c>
      <c r="B852" s="161">
        <f>SUM(B853:B877)</f>
        <v>3123</v>
      </c>
      <c r="C852" s="161">
        <f>SUM(C853:C877)</f>
        <v>2206</v>
      </c>
      <c r="D852" s="236">
        <f t="shared" si="26"/>
        <v>70.6</v>
      </c>
      <c r="E852" s="95"/>
      <c r="F852" s="237">
        <v>21303</v>
      </c>
      <c r="G852" s="38">
        <f t="shared" si="27"/>
        <v>2206</v>
      </c>
      <c r="H852" s="237" t="s">
        <v>741</v>
      </c>
    </row>
    <row r="853" spans="1:8" s="156" customFormat="1" ht="15">
      <c r="A853" s="233" t="s">
        <v>695</v>
      </c>
      <c r="B853" s="161">
        <f>VLOOKUP(F853,'[1]表二（旧）'!$F$5:$G$1311,2,FALSE)</f>
        <v>283</v>
      </c>
      <c r="C853" s="161">
        <v>118</v>
      </c>
      <c r="D853" s="236">
        <f t="shared" si="26"/>
        <v>41.7</v>
      </c>
      <c r="E853" s="95"/>
      <c r="F853" s="237">
        <v>2130301</v>
      </c>
      <c r="G853" s="38">
        <f t="shared" si="27"/>
        <v>118</v>
      </c>
      <c r="H853" s="237" t="s">
        <v>695</v>
      </c>
    </row>
    <row r="854" spans="1:8" s="156" customFormat="1" ht="15">
      <c r="A854" s="233" t="s">
        <v>696</v>
      </c>
      <c r="B854" s="161">
        <f>VLOOKUP(F854,'[1]表二（旧）'!$F$5:$G$1311,2,FALSE)</f>
        <v>0</v>
      </c>
      <c r="C854" s="161"/>
      <c r="D854" s="236">
        <f t="shared" si="26"/>
      </c>
      <c r="E854" s="95"/>
      <c r="F854" s="237">
        <v>2130302</v>
      </c>
      <c r="G854" s="38">
        <f t="shared" si="27"/>
        <v>0</v>
      </c>
      <c r="H854" s="237" t="s">
        <v>696</v>
      </c>
    </row>
    <row r="855" spans="1:8" s="156" customFormat="1" ht="15">
      <c r="A855" s="233" t="s">
        <v>697</v>
      </c>
      <c r="B855" s="161">
        <f>VLOOKUP(F855,'[1]表二（旧）'!$F$5:$G$1311,2,FALSE)</f>
        <v>0</v>
      </c>
      <c r="C855" s="161"/>
      <c r="D855" s="236">
        <f t="shared" si="26"/>
      </c>
      <c r="E855" s="95"/>
      <c r="F855" s="237">
        <v>2130303</v>
      </c>
      <c r="G855" s="38">
        <f t="shared" si="27"/>
        <v>0</v>
      </c>
      <c r="H855" s="237" t="s">
        <v>697</v>
      </c>
    </row>
    <row r="856" spans="1:8" s="156" customFormat="1" ht="15">
      <c r="A856" s="233" t="s">
        <v>742</v>
      </c>
      <c r="B856" s="161">
        <f>VLOOKUP(F856,'[1]表二（旧）'!$F$5:$G$1311,2,FALSE)</f>
        <v>514</v>
      </c>
      <c r="C856" s="161">
        <v>773</v>
      </c>
      <c r="D856" s="236">
        <f t="shared" si="26"/>
        <v>150.4</v>
      </c>
      <c r="E856" s="95"/>
      <c r="F856" s="237">
        <v>2130304</v>
      </c>
      <c r="G856" s="38">
        <f t="shared" si="27"/>
        <v>773</v>
      </c>
      <c r="H856" s="237" t="s">
        <v>742</v>
      </c>
    </row>
    <row r="857" spans="1:8" s="156" customFormat="1" ht="15">
      <c r="A857" s="233" t="s">
        <v>743</v>
      </c>
      <c r="B857" s="161">
        <f>VLOOKUP(F857,'[1]表二（旧）'!$F$5:$G$1311,2,FALSE)</f>
        <v>1000</v>
      </c>
      <c r="C857" s="161"/>
      <c r="D857" s="236">
        <f t="shared" si="26"/>
        <v>0</v>
      </c>
      <c r="E857" s="95"/>
      <c r="F857" s="237">
        <v>2130305</v>
      </c>
      <c r="G857" s="38">
        <f t="shared" si="27"/>
        <v>0</v>
      </c>
      <c r="H857" s="237" t="s">
        <v>743</v>
      </c>
    </row>
    <row r="858" spans="1:8" s="156" customFormat="1" ht="15">
      <c r="A858" s="233" t="s">
        <v>744</v>
      </c>
      <c r="B858" s="161">
        <f>VLOOKUP(F858,'[1]表二（旧）'!$F$5:$G$1311,2,FALSE)</f>
        <v>266</v>
      </c>
      <c r="C858" s="161">
        <v>284</v>
      </c>
      <c r="D858" s="236">
        <f t="shared" si="26"/>
        <v>106.8</v>
      </c>
      <c r="E858" s="95"/>
      <c r="F858" s="237">
        <v>2130306</v>
      </c>
      <c r="G858" s="38">
        <f t="shared" si="27"/>
        <v>284</v>
      </c>
      <c r="H858" s="237" t="s">
        <v>744</v>
      </c>
    </row>
    <row r="859" spans="1:8" s="156" customFormat="1" ht="15">
      <c r="A859" s="233" t="s">
        <v>745</v>
      </c>
      <c r="B859" s="161">
        <f>VLOOKUP(F859,'[1]表二（旧）'!$F$5:$G$1311,2,FALSE)</f>
        <v>0</v>
      </c>
      <c r="C859" s="161"/>
      <c r="D859" s="236">
        <f t="shared" si="26"/>
      </c>
      <c r="E859" s="95"/>
      <c r="F859" s="237">
        <v>2130307</v>
      </c>
      <c r="G859" s="38">
        <f t="shared" si="27"/>
        <v>0</v>
      </c>
      <c r="H859" s="237" t="s">
        <v>745</v>
      </c>
    </row>
    <row r="860" spans="1:8" s="156" customFormat="1" ht="15">
      <c r="A860" s="233" t="s">
        <v>746</v>
      </c>
      <c r="B860" s="161">
        <f>VLOOKUP(F860,'[1]表二（旧）'!$F$5:$G$1311,2,FALSE)</f>
        <v>0</v>
      </c>
      <c r="C860" s="161"/>
      <c r="D860" s="236">
        <f t="shared" si="26"/>
      </c>
      <c r="E860" s="95"/>
      <c r="F860" s="237">
        <v>2130308</v>
      </c>
      <c r="G860" s="38">
        <f t="shared" si="27"/>
        <v>0</v>
      </c>
      <c r="H860" s="237" t="s">
        <v>746</v>
      </c>
    </row>
    <row r="861" spans="1:8" s="156" customFormat="1" ht="15">
      <c r="A861" s="233" t="s">
        <v>747</v>
      </c>
      <c r="B861" s="161">
        <f>VLOOKUP(F861,'[1]表二（旧）'!$F$5:$G$1311,2,FALSE)</f>
        <v>10</v>
      </c>
      <c r="C861" s="161"/>
      <c r="D861" s="236">
        <f t="shared" si="26"/>
        <v>0</v>
      </c>
      <c r="E861" s="95"/>
      <c r="F861" s="237">
        <v>2130309</v>
      </c>
      <c r="G861" s="38">
        <f t="shared" si="27"/>
        <v>0</v>
      </c>
      <c r="H861" s="237" t="s">
        <v>747</v>
      </c>
    </row>
    <row r="862" spans="1:8" s="156" customFormat="1" ht="15">
      <c r="A862" s="233" t="s">
        <v>748</v>
      </c>
      <c r="B862" s="161">
        <f>VLOOKUP(F862,'[1]表二（旧）'!$F$5:$G$1311,2,FALSE)</f>
        <v>0</v>
      </c>
      <c r="C862" s="161">
        <v>80</v>
      </c>
      <c r="D862" s="236">
        <f t="shared" si="26"/>
      </c>
      <c r="E862" s="95"/>
      <c r="F862" s="237">
        <v>2130310</v>
      </c>
      <c r="G862" s="38">
        <f t="shared" si="27"/>
        <v>80</v>
      </c>
      <c r="H862" s="237" t="s">
        <v>748</v>
      </c>
    </row>
    <row r="863" spans="1:8" s="156" customFormat="1" ht="15">
      <c r="A863" s="233" t="s">
        <v>749</v>
      </c>
      <c r="B863" s="161">
        <f>VLOOKUP(F863,'[1]表二（旧）'!$F$5:$G$1311,2,FALSE)</f>
        <v>116</v>
      </c>
      <c r="C863" s="161"/>
      <c r="D863" s="236">
        <f t="shared" si="26"/>
        <v>0</v>
      </c>
      <c r="E863" s="95"/>
      <c r="F863" s="237">
        <v>2130311</v>
      </c>
      <c r="G863" s="38">
        <f t="shared" si="27"/>
        <v>0</v>
      </c>
      <c r="H863" s="237" t="s">
        <v>749</v>
      </c>
    </row>
    <row r="864" spans="1:8" s="156" customFormat="1" ht="15">
      <c r="A864" s="233" t="s">
        <v>750</v>
      </c>
      <c r="B864" s="161">
        <f>VLOOKUP(F864,'[1]表二（旧）'!$F$5:$G$1311,2,FALSE)</f>
        <v>0</v>
      </c>
      <c r="C864" s="161"/>
      <c r="D864" s="236">
        <f t="shared" si="26"/>
      </c>
      <c r="E864" s="95"/>
      <c r="F864" s="237">
        <v>2130312</v>
      </c>
      <c r="G864" s="38">
        <f t="shared" si="27"/>
        <v>0</v>
      </c>
      <c r="H864" s="237" t="s">
        <v>750</v>
      </c>
    </row>
    <row r="865" spans="1:8" s="156" customFormat="1" ht="15">
      <c r="A865" s="233" t="s">
        <v>751</v>
      </c>
      <c r="B865" s="161">
        <f>VLOOKUP(F865,'[1]表二（旧）'!$F$5:$G$1311,2,FALSE)</f>
        <v>0</v>
      </c>
      <c r="C865" s="161"/>
      <c r="D865" s="236">
        <f t="shared" si="26"/>
      </c>
      <c r="E865" s="95"/>
      <c r="F865" s="237">
        <v>2130313</v>
      </c>
      <c r="G865" s="38">
        <f t="shared" si="27"/>
        <v>0</v>
      </c>
      <c r="H865" s="237" t="s">
        <v>751</v>
      </c>
    </row>
    <row r="866" spans="1:8" s="156" customFormat="1" ht="15">
      <c r="A866" s="233" t="s">
        <v>752</v>
      </c>
      <c r="B866" s="161">
        <f>VLOOKUP(F866,'[1]表二（旧）'!$F$5:$G$1311,2,FALSE)</f>
        <v>292</v>
      </c>
      <c r="C866" s="161"/>
      <c r="D866" s="236">
        <f t="shared" si="26"/>
        <v>0</v>
      </c>
      <c r="E866" s="95"/>
      <c r="F866" s="237">
        <v>2130314</v>
      </c>
      <c r="G866" s="38">
        <f t="shared" si="27"/>
        <v>0</v>
      </c>
      <c r="H866" s="237" t="s">
        <v>752</v>
      </c>
    </row>
    <row r="867" spans="1:8" s="156" customFormat="1" ht="15">
      <c r="A867" s="233" t="s">
        <v>753</v>
      </c>
      <c r="B867" s="161">
        <f>VLOOKUP(F867,'[1]表二（旧）'!$F$5:$G$1311,2,FALSE)</f>
        <v>25</v>
      </c>
      <c r="C867" s="161"/>
      <c r="D867" s="236">
        <f t="shared" si="26"/>
        <v>0</v>
      </c>
      <c r="E867" s="95"/>
      <c r="F867" s="237">
        <v>2130315</v>
      </c>
      <c r="G867" s="38">
        <f t="shared" si="27"/>
        <v>0</v>
      </c>
      <c r="H867" s="237" t="s">
        <v>753</v>
      </c>
    </row>
    <row r="868" spans="1:8" s="156" customFormat="1" ht="15">
      <c r="A868" s="233" t="s">
        <v>754</v>
      </c>
      <c r="B868" s="161">
        <f>VLOOKUP(F868,'[1]表二（旧）'!$F$5:$G$1311,2,FALSE)</f>
        <v>134</v>
      </c>
      <c r="C868" s="161"/>
      <c r="D868" s="236">
        <f t="shared" si="26"/>
        <v>0</v>
      </c>
      <c r="E868" s="95"/>
      <c r="F868" s="237">
        <v>2130316</v>
      </c>
      <c r="G868" s="38">
        <f t="shared" si="27"/>
        <v>0</v>
      </c>
      <c r="H868" s="237" t="s">
        <v>754</v>
      </c>
    </row>
    <row r="869" spans="1:8" s="156" customFormat="1" ht="15">
      <c r="A869" s="233" t="s">
        <v>755</v>
      </c>
      <c r="B869" s="161">
        <f>VLOOKUP(F869,'[1]表二（旧）'!$F$5:$G$1311,2,FALSE)</f>
        <v>0</v>
      </c>
      <c r="C869" s="161"/>
      <c r="D869" s="236">
        <f t="shared" si="26"/>
      </c>
      <c r="E869" s="95"/>
      <c r="F869" s="237">
        <v>2130317</v>
      </c>
      <c r="G869" s="38">
        <f t="shared" si="27"/>
        <v>0</v>
      </c>
      <c r="H869" s="237" t="s">
        <v>755</v>
      </c>
    </row>
    <row r="870" spans="1:8" s="156" customFormat="1" ht="15">
      <c r="A870" s="233" t="s">
        <v>756</v>
      </c>
      <c r="B870" s="161">
        <f>VLOOKUP(F870,'[1]表二（旧）'!$F$5:$G$1311,2,FALSE)</f>
        <v>0</v>
      </c>
      <c r="C870" s="161"/>
      <c r="D870" s="236">
        <f t="shared" si="26"/>
      </c>
      <c r="E870" s="95"/>
      <c r="F870" s="237">
        <v>2130318</v>
      </c>
      <c r="G870" s="38">
        <f t="shared" si="27"/>
        <v>0</v>
      </c>
      <c r="H870" s="237" t="s">
        <v>756</v>
      </c>
    </row>
    <row r="871" spans="1:8" s="156" customFormat="1" ht="15">
      <c r="A871" s="233" t="s">
        <v>757</v>
      </c>
      <c r="B871" s="161">
        <f>VLOOKUP(F871,'[1]表二（旧）'!$F$5:$G$1311,2,FALSE)</f>
        <v>0</v>
      </c>
      <c r="C871" s="161">
        <v>944</v>
      </c>
      <c r="D871" s="236">
        <f t="shared" si="26"/>
      </c>
      <c r="E871" s="95"/>
      <c r="F871" s="237">
        <v>2130319</v>
      </c>
      <c r="G871" s="38">
        <f t="shared" si="27"/>
        <v>944</v>
      </c>
      <c r="H871" s="237" t="s">
        <v>757</v>
      </c>
    </row>
    <row r="872" spans="1:8" s="156" customFormat="1" ht="15">
      <c r="A872" s="233" t="s">
        <v>758</v>
      </c>
      <c r="B872" s="161">
        <f>VLOOKUP(F872,'[1]表二（旧）'!$F$5:$G$1311,2,FALSE)</f>
        <v>0</v>
      </c>
      <c r="C872" s="161">
        <v>7</v>
      </c>
      <c r="D872" s="236">
        <f t="shared" si="26"/>
      </c>
      <c r="E872" s="95"/>
      <c r="F872" s="237">
        <v>2130321</v>
      </c>
      <c r="G872" s="38">
        <f t="shared" si="27"/>
        <v>7</v>
      </c>
      <c r="H872" s="237" t="s">
        <v>758</v>
      </c>
    </row>
    <row r="873" spans="1:8" s="156" customFormat="1" ht="15">
      <c r="A873" s="233" t="s">
        <v>759</v>
      </c>
      <c r="B873" s="161">
        <f>VLOOKUP(F873,'[1]表二（旧）'!$F$5:$G$1311,2,FALSE)</f>
        <v>0</v>
      </c>
      <c r="C873" s="161"/>
      <c r="D873" s="236">
        <f t="shared" si="26"/>
      </c>
      <c r="E873" s="95"/>
      <c r="F873" s="237">
        <v>2130322</v>
      </c>
      <c r="G873" s="38">
        <f t="shared" si="27"/>
        <v>0</v>
      </c>
      <c r="H873" s="237" t="s">
        <v>759</v>
      </c>
    </row>
    <row r="874" spans="1:8" s="156" customFormat="1" ht="15">
      <c r="A874" s="233" t="s">
        <v>732</v>
      </c>
      <c r="B874" s="161">
        <f>VLOOKUP(F874,'[1]表二（旧）'!$F$5:$G$1311,2,FALSE)</f>
        <v>0</v>
      </c>
      <c r="C874" s="161"/>
      <c r="D874" s="236">
        <f t="shared" si="26"/>
      </c>
      <c r="E874" s="95"/>
      <c r="F874" s="237">
        <v>2130333</v>
      </c>
      <c r="G874" s="38">
        <f t="shared" si="27"/>
        <v>0</v>
      </c>
      <c r="H874" s="237" t="s">
        <v>732</v>
      </c>
    </row>
    <row r="875" spans="1:8" s="156" customFormat="1" ht="15">
      <c r="A875" s="233" t="s">
        <v>760</v>
      </c>
      <c r="B875" s="161">
        <f>VLOOKUP(F875,'[1]表二（旧）'!$F$5:$G$1311,2,FALSE)</f>
        <v>0</v>
      </c>
      <c r="C875" s="161"/>
      <c r="D875" s="236">
        <f t="shared" si="26"/>
      </c>
      <c r="E875" s="95"/>
      <c r="F875" s="237">
        <v>2130334</v>
      </c>
      <c r="G875" s="38">
        <f t="shared" si="27"/>
        <v>0</v>
      </c>
      <c r="H875" s="237" t="s">
        <v>760</v>
      </c>
    </row>
    <row r="876" spans="1:8" s="156" customFormat="1" ht="15">
      <c r="A876" s="233" t="s">
        <v>761</v>
      </c>
      <c r="B876" s="161">
        <f>VLOOKUP(F876,'[1]表二（旧）'!$F$5:$G$1311,2,FALSE)</f>
        <v>33</v>
      </c>
      <c r="C876" s="161"/>
      <c r="D876" s="236">
        <f t="shared" si="26"/>
        <v>0</v>
      </c>
      <c r="E876" s="95"/>
      <c r="F876" s="237">
        <v>2130335</v>
      </c>
      <c r="G876" s="38">
        <f t="shared" si="27"/>
        <v>0</v>
      </c>
      <c r="H876" s="237" t="s">
        <v>761</v>
      </c>
    </row>
    <row r="877" spans="1:8" s="156" customFormat="1" ht="15">
      <c r="A877" s="233" t="s">
        <v>762</v>
      </c>
      <c r="B877" s="161">
        <f>VLOOKUP(F877,'[1]表二（旧）'!$F$5:$G$1311,2,FALSE)+VLOOKUP(2130332,'[1]表二（旧）'!$F$5:$G$1311,2,FALSE)</f>
        <v>450</v>
      </c>
      <c r="C877" s="161"/>
      <c r="D877" s="236">
        <f t="shared" si="26"/>
        <v>0</v>
      </c>
      <c r="E877" s="95"/>
      <c r="F877" s="237">
        <v>2130399</v>
      </c>
      <c r="G877" s="38">
        <f t="shared" si="27"/>
        <v>0</v>
      </c>
      <c r="H877" s="237" t="s">
        <v>762</v>
      </c>
    </row>
    <row r="878" spans="1:8" s="156" customFormat="1" ht="15">
      <c r="A878" s="233" t="s">
        <v>763</v>
      </c>
      <c r="B878" s="161">
        <f>SUM(B879:B888)</f>
        <v>0</v>
      </c>
      <c r="C878" s="161">
        <f>SUM(C879:C888)</f>
        <v>0</v>
      </c>
      <c r="D878" s="236">
        <f t="shared" si="26"/>
      </c>
      <c r="E878" s="95"/>
      <c r="F878" s="237">
        <v>21304</v>
      </c>
      <c r="G878" s="38">
        <f t="shared" si="27"/>
        <v>0</v>
      </c>
      <c r="H878" s="237" t="s">
        <v>763</v>
      </c>
    </row>
    <row r="879" spans="1:8" s="156" customFormat="1" ht="15">
      <c r="A879" s="233" t="s">
        <v>695</v>
      </c>
      <c r="B879" s="161">
        <f>VLOOKUP(F879,'[1]表二（旧）'!$F$5:$G$1311,2,FALSE)</f>
        <v>0</v>
      </c>
      <c r="C879" s="161"/>
      <c r="D879" s="236">
        <f t="shared" si="26"/>
      </c>
      <c r="E879" s="95"/>
      <c r="F879" s="237">
        <v>2130401</v>
      </c>
      <c r="G879" s="38">
        <f t="shared" si="27"/>
        <v>0</v>
      </c>
      <c r="H879" s="237" t="s">
        <v>695</v>
      </c>
    </row>
    <row r="880" spans="1:8" s="156" customFormat="1" ht="15">
      <c r="A880" s="233" t="s">
        <v>696</v>
      </c>
      <c r="B880" s="161">
        <f>VLOOKUP(F880,'[1]表二（旧）'!$F$5:$G$1311,2,FALSE)</f>
        <v>0</v>
      </c>
      <c r="C880" s="161"/>
      <c r="D880" s="236">
        <f t="shared" si="26"/>
      </c>
      <c r="E880" s="95"/>
      <c r="F880" s="237">
        <v>2130402</v>
      </c>
      <c r="G880" s="38">
        <f t="shared" si="27"/>
        <v>0</v>
      </c>
      <c r="H880" s="237" t="s">
        <v>696</v>
      </c>
    </row>
    <row r="881" spans="1:8" s="156" customFormat="1" ht="15">
      <c r="A881" s="233" t="s">
        <v>697</v>
      </c>
      <c r="B881" s="161">
        <f>VLOOKUP(F881,'[1]表二（旧）'!$F$5:$G$1311,2,FALSE)</f>
        <v>0</v>
      </c>
      <c r="C881" s="161"/>
      <c r="D881" s="236">
        <f t="shared" si="26"/>
      </c>
      <c r="E881" s="95"/>
      <c r="F881" s="237">
        <v>2130403</v>
      </c>
      <c r="G881" s="38">
        <f t="shared" si="27"/>
        <v>0</v>
      </c>
      <c r="H881" s="237" t="s">
        <v>697</v>
      </c>
    </row>
    <row r="882" spans="1:8" s="156" customFormat="1" ht="15">
      <c r="A882" s="233" t="s">
        <v>764</v>
      </c>
      <c r="B882" s="161">
        <f>VLOOKUP(F882,'[1]表二（旧）'!$F$5:$G$1311,2,FALSE)</f>
        <v>0</v>
      </c>
      <c r="C882" s="161"/>
      <c r="D882" s="236">
        <f t="shared" si="26"/>
      </c>
      <c r="E882" s="95"/>
      <c r="F882" s="237">
        <v>2130404</v>
      </c>
      <c r="G882" s="38">
        <f t="shared" si="27"/>
        <v>0</v>
      </c>
      <c r="H882" s="237" t="s">
        <v>764</v>
      </c>
    </row>
    <row r="883" spans="1:8" s="156" customFormat="1" ht="15">
      <c r="A883" s="233" t="s">
        <v>765</v>
      </c>
      <c r="B883" s="161">
        <f>VLOOKUP(F883,'[1]表二（旧）'!$F$5:$G$1311,2,FALSE)</f>
        <v>0</v>
      </c>
      <c r="C883" s="161"/>
      <c r="D883" s="236">
        <f t="shared" si="26"/>
      </c>
      <c r="E883" s="95"/>
      <c r="F883" s="237">
        <v>2130405</v>
      </c>
      <c r="G883" s="38">
        <f t="shared" si="27"/>
        <v>0</v>
      </c>
      <c r="H883" s="237" t="s">
        <v>765</v>
      </c>
    </row>
    <row r="884" spans="1:8" s="156" customFormat="1" ht="15">
      <c r="A884" s="233" t="s">
        <v>766</v>
      </c>
      <c r="B884" s="161">
        <f>VLOOKUP(F884,'[1]表二（旧）'!$F$5:$G$1311,2,FALSE)</f>
        <v>0</v>
      </c>
      <c r="C884" s="161"/>
      <c r="D884" s="236">
        <f t="shared" si="26"/>
      </c>
      <c r="E884" s="95"/>
      <c r="F884" s="237">
        <v>2130406</v>
      </c>
      <c r="G884" s="38">
        <f t="shared" si="27"/>
        <v>0</v>
      </c>
      <c r="H884" s="237" t="s">
        <v>766</v>
      </c>
    </row>
    <row r="885" spans="1:8" s="156" customFormat="1" ht="15">
      <c r="A885" s="233" t="s">
        <v>767</v>
      </c>
      <c r="B885" s="161">
        <f>VLOOKUP(F885,'[1]表二（旧）'!$F$5:$G$1311,2,FALSE)</f>
        <v>0</v>
      </c>
      <c r="C885" s="161"/>
      <c r="D885" s="236">
        <f t="shared" si="26"/>
      </c>
      <c r="E885" s="95"/>
      <c r="F885" s="237">
        <v>2130407</v>
      </c>
      <c r="G885" s="38">
        <f t="shared" si="27"/>
        <v>0</v>
      </c>
      <c r="H885" s="237" t="s">
        <v>767</v>
      </c>
    </row>
    <row r="886" spans="1:8" s="156" customFormat="1" ht="15">
      <c r="A886" s="233" t="s">
        <v>768</v>
      </c>
      <c r="B886" s="161">
        <f>VLOOKUP(F886,'[1]表二（旧）'!$F$5:$G$1311,2,FALSE)</f>
        <v>0</v>
      </c>
      <c r="C886" s="161"/>
      <c r="D886" s="236">
        <f t="shared" si="26"/>
      </c>
      <c r="E886" s="95"/>
      <c r="F886" s="237">
        <v>2130408</v>
      </c>
      <c r="G886" s="38">
        <f t="shared" si="27"/>
        <v>0</v>
      </c>
      <c r="H886" s="237" t="s">
        <v>768</v>
      </c>
    </row>
    <row r="887" spans="1:8" s="156" customFormat="1" ht="15">
      <c r="A887" s="233" t="s">
        <v>769</v>
      </c>
      <c r="B887" s="161">
        <f>VLOOKUP(F887,'[1]表二（旧）'!$F$5:$G$1311,2,FALSE)</f>
        <v>0</v>
      </c>
      <c r="C887" s="161"/>
      <c r="D887" s="236">
        <f t="shared" si="26"/>
      </c>
      <c r="E887" s="95"/>
      <c r="F887" s="237">
        <v>2130409</v>
      </c>
      <c r="G887" s="38">
        <f t="shared" si="27"/>
        <v>0</v>
      </c>
      <c r="H887" s="237" t="s">
        <v>769</v>
      </c>
    </row>
    <row r="888" spans="1:8" s="156" customFormat="1" ht="15">
      <c r="A888" s="233" t="s">
        <v>770</v>
      </c>
      <c r="B888" s="161">
        <f>VLOOKUP(F888,'[1]表二（旧）'!$F$5:$G$1311,2,FALSE)</f>
        <v>0</v>
      </c>
      <c r="C888" s="161"/>
      <c r="D888" s="236">
        <f t="shared" si="26"/>
      </c>
      <c r="E888" s="95"/>
      <c r="F888" s="237">
        <v>2130499</v>
      </c>
      <c r="G888" s="38">
        <f t="shared" si="27"/>
        <v>0</v>
      </c>
      <c r="H888" s="237" t="s">
        <v>770</v>
      </c>
    </row>
    <row r="889" spans="1:8" s="156" customFormat="1" ht="15">
      <c r="A889" s="233" t="s">
        <v>771</v>
      </c>
      <c r="B889" s="161">
        <f>SUM(B890:B899)</f>
        <v>43948</v>
      </c>
      <c r="C889" s="161">
        <f>SUM(C890:C899)</f>
        <v>14000</v>
      </c>
      <c r="D889" s="236">
        <f t="shared" si="26"/>
        <v>31.9</v>
      </c>
      <c r="E889" s="95"/>
      <c r="F889" s="237">
        <v>21305</v>
      </c>
      <c r="G889" s="38">
        <f t="shared" si="27"/>
        <v>14000</v>
      </c>
      <c r="H889" s="237" t="s">
        <v>771</v>
      </c>
    </row>
    <row r="890" spans="1:8" s="156" customFormat="1" ht="15">
      <c r="A890" s="233" t="s">
        <v>695</v>
      </c>
      <c r="B890" s="161">
        <f>VLOOKUP(F890,'[1]表二（旧）'!$F$5:$G$1311,2,FALSE)</f>
        <v>373</v>
      </c>
      <c r="C890" s="161"/>
      <c r="D890" s="236">
        <f t="shared" si="26"/>
        <v>0</v>
      </c>
      <c r="E890" s="95"/>
      <c r="F890" s="237">
        <v>2130501</v>
      </c>
      <c r="G890" s="38">
        <f t="shared" si="27"/>
        <v>0</v>
      </c>
      <c r="H890" s="237" t="s">
        <v>695</v>
      </c>
    </row>
    <row r="891" spans="1:8" s="156" customFormat="1" ht="15">
      <c r="A891" s="233" t="s">
        <v>696</v>
      </c>
      <c r="B891" s="161">
        <f>VLOOKUP(F891,'[1]表二（旧）'!$F$5:$G$1311,2,FALSE)</f>
        <v>0</v>
      </c>
      <c r="C891" s="161"/>
      <c r="D891" s="236">
        <f t="shared" si="26"/>
      </c>
      <c r="E891" s="95"/>
      <c r="F891" s="237">
        <v>2130502</v>
      </c>
      <c r="G891" s="38">
        <f t="shared" si="27"/>
        <v>0</v>
      </c>
      <c r="H891" s="237" t="s">
        <v>696</v>
      </c>
    </row>
    <row r="892" spans="1:8" s="156" customFormat="1" ht="15">
      <c r="A892" s="233" t="s">
        <v>697</v>
      </c>
      <c r="B892" s="161">
        <f>VLOOKUP(F892,'[1]表二（旧）'!$F$5:$G$1311,2,FALSE)</f>
        <v>0</v>
      </c>
      <c r="C892" s="161"/>
      <c r="D892" s="236">
        <f t="shared" si="26"/>
      </c>
      <c r="E892" s="95"/>
      <c r="F892" s="237">
        <v>2130503</v>
      </c>
      <c r="G892" s="38">
        <f t="shared" si="27"/>
        <v>0</v>
      </c>
      <c r="H892" s="237" t="s">
        <v>697</v>
      </c>
    </row>
    <row r="893" spans="1:8" s="156" customFormat="1" ht="15">
      <c r="A893" s="233" t="s">
        <v>772</v>
      </c>
      <c r="B893" s="161">
        <f>VLOOKUP(F893,'[1]表二（旧）'!$F$5:$G$1311,2,FALSE)</f>
        <v>34358</v>
      </c>
      <c r="C893" s="161">
        <v>11000</v>
      </c>
      <c r="D893" s="236">
        <f t="shared" si="26"/>
        <v>32</v>
      </c>
      <c r="E893" s="95"/>
      <c r="F893" s="237">
        <v>2130504</v>
      </c>
      <c r="G893" s="38">
        <f t="shared" si="27"/>
        <v>11000</v>
      </c>
      <c r="H893" s="237" t="s">
        <v>772</v>
      </c>
    </row>
    <row r="894" spans="1:8" s="156" customFormat="1" ht="15">
      <c r="A894" s="233" t="s">
        <v>773</v>
      </c>
      <c r="B894" s="161">
        <f>VLOOKUP(F894,'[1]表二（旧）'!$F$5:$G$1311,2,FALSE)</f>
        <v>7574</v>
      </c>
      <c r="C894" s="161">
        <v>3000</v>
      </c>
      <c r="D894" s="236">
        <f t="shared" si="26"/>
        <v>39.6</v>
      </c>
      <c r="E894" s="95"/>
      <c r="F894" s="237">
        <v>2130505</v>
      </c>
      <c r="G894" s="38">
        <f t="shared" si="27"/>
        <v>3000</v>
      </c>
      <c r="H894" s="237" t="s">
        <v>773</v>
      </c>
    </row>
    <row r="895" spans="1:8" s="156" customFormat="1" ht="15">
      <c r="A895" s="233" t="s">
        <v>774</v>
      </c>
      <c r="B895" s="161">
        <f>VLOOKUP(F895,'[1]表二（旧）'!$F$5:$G$1311,2,FALSE)</f>
        <v>0</v>
      </c>
      <c r="C895" s="161"/>
      <c r="D895" s="236">
        <f t="shared" si="26"/>
      </c>
      <c r="E895" s="95"/>
      <c r="F895" s="237">
        <v>2130506</v>
      </c>
      <c r="G895" s="38">
        <f t="shared" si="27"/>
        <v>0</v>
      </c>
      <c r="H895" s="237" t="s">
        <v>774</v>
      </c>
    </row>
    <row r="896" spans="1:8" s="156" customFormat="1" ht="15">
      <c r="A896" s="233" t="s">
        <v>775</v>
      </c>
      <c r="B896" s="161">
        <f>VLOOKUP(F896,'[1]表二（旧）'!$F$5:$G$1311,2,FALSE)</f>
        <v>0</v>
      </c>
      <c r="C896" s="161"/>
      <c r="D896" s="236">
        <f t="shared" si="26"/>
      </c>
      <c r="E896" s="95"/>
      <c r="F896" s="237">
        <v>2130507</v>
      </c>
      <c r="G896" s="38">
        <f t="shared" si="27"/>
        <v>0</v>
      </c>
      <c r="H896" s="237" t="s">
        <v>775</v>
      </c>
    </row>
    <row r="897" spans="1:8" s="156" customFormat="1" ht="15">
      <c r="A897" s="233" t="s">
        <v>776</v>
      </c>
      <c r="B897" s="161">
        <f>VLOOKUP(F897,'[1]表二（旧）'!$F$5:$G$1311,2,FALSE)</f>
        <v>0</v>
      </c>
      <c r="C897" s="161"/>
      <c r="D897" s="236">
        <f t="shared" si="26"/>
      </c>
      <c r="E897" s="95"/>
      <c r="F897" s="237">
        <v>2130508</v>
      </c>
      <c r="G897" s="38">
        <f t="shared" si="27"/>
        <v>0</v>
      </c>
      <c r="H897" s="237" t="s">
        <v>777</v>
      </c>
    </row>
    <row r="898" spans="1:8" s="156" customFormat="1" ht="15">
      <c r="A898" s="233" t="s">
        <v>778</v>
      </c>
      <c r="B898" s="161">
        <f>VLOOKUP(F898,'[1]表二（旧）'!$F$5:$G$1311,2,FALSE)</f>
        <v>0</v>
      </c>
      <c r="C898" s="161"/>
      <c r="D898" s="236">
        <f t="shared" si="26"/>
      </c>
      <c r="E898" s="95"/>
      <c r="F898" s="237">
        <v>2130550</v>
      </c>
      <c r="G898" s="38">
        <f t="shared" si="27"/>
        <v>0</v>
      </c>
      <c r="H898" s="237" t="s">
        <v>778</v>
      </c>
    </row>
    <row r="899" spans="1:8" s="156" customFormat="1" ht="15">
      <c r="A899" s="233" t="s">
        <v>779</v>
      </c>
      <c r="B899" s="161">
        <f>VLOOKUP(F899,'[1]表二（旧）'!$F$5:$G$1311,2,FALSE)</f>
        <v>1643</v>
      </c>
      <c r="C899" s="161"/>
      <c r="D899" s="236">
        <f t="shared" si="26"/>
        <v>0</v>
      </c>
      <c r="E899" s="95"/>
      <c r="F899" s="237">
        <v>2130599</v>
      </c>
      <c r="G899" s="38">
        <f t="shared" si="27"/>
        <v>0</v>
      </c>
      <c r="H899" s="237" t="s">
        <v>779</v>
      </c>
    </row>
    <row r="900" spans="1:8" s="156" customFormat="1" ht="15">
      <c r="A900" s="233" t="s">
        <v>780</v>
      </c>
      <c r="B900" s="161">
        <f>SUM(B901:B905)</f>
        <v>951</v>
      </c>
      <c r="C900" s="161">
        <f>SUM(C901:C905)</f>
        <v>0</v>
      </c>
      <c r="D900" s="236">
        <f t="shared" si="26"/>
        <v>0</v>
      </c>
      <c r="E900" s="95"/>
      <c r="F900" s="237">
        <v>21306</v>
      </c>
      <c r="G900" s="38">
        <f t="shared" si="27"/>
        <v>0</v>
      </c>
      <c r="H900" s="237" t="s">
        <v>780</v>
      </c>
    </row>
    <row r="901" spans="1:8" s="156" customFormat="1" ht="15">
      <c r="A901" s="233" t="s">
        <v>781</v>
      </c>
      <c r="B901" s="161">
        <f>VLOOKUP(F901,'[1]表二（旧）'!$F$5:$G$1311,2,FALSE)</f>
        <v>41</v>
      </c>
      <c r="C901" s="161"/>
      <c r="D901" s="236">
        <f aca="true" t="shared" si="28" ref="D901:D964">IF(B901=0,"",ROUND(C901/B901*100,1))</f>
        <v>0</v>
      </c>
      <c r="E901" s="95"/>
      <c r="F901" s="237">
        <v>2130601</v>
      </c>
      <c r="G901" s="38">
        <f aca="true" t="shared" si="29" ref="G901:G964">SUM(C901)</f>
        <v>0</v>
      </c>
      <c r="H901" s="237" t="s">
        <v>781</v>
      </c>
    </row>
    <row r="902" spans="1:8" s="156" customFormat="1" ht="15">
      <c r="A902" s="233" t="s">
        <v>782</v>
      </c>
      <c r="B902" s="161">
        <f>VLOOKUP(F902,'[1]表二（旧）'!$F$5:$G$1311,2,FALSE)</f>
        <v>910</v>
      </c>
      <c r="C902" s="161"/>
      <c r="D902" s="236">
        <f t="shared" si="28"/>
        <v>0</v>
      </c>
      <c r="E902" s="95"/>
      <c r="F902" s="237">
        <v>2130602</v>
      </c>
      <c r="G902" s="38">
        <f t="shared" si="29"/>
        <v>0</v>
      </c>
      <c r="H902" s="237" t="s">
        <v>782</v>
      </c>
    </row>
    <row r="903" spans="1:8" s="156" customFormat="1" ht="15">
      <c r="A903" s="233" t="s">
        <v>783</v>
      </c>
      <c r="B903" s="161">
        <f>VLOOKUP(F903,'[1]表二（旧）'!$F$5:$G$1311,2,FALSE)</f>
        <v>0</v>
      </c>
      <c r="C903" s="161"/>
      <c r="D903" s="236">
        <f t="shared" si="28"/>
      </c>
      <c r="E903" s="95"/>
      <c r="F903" s="237">
        <v>2130603</v>
      </c>
      <c r="G903" s="38">
        <f t="shared" si="29"/>
        <v>0</v>
      </c>
      <c r="H903" s="237" t="s">
        <v>783</v>
      </c>
    </row>
    <row r="904" spans="1:8" s="156" customFormat="1" ht="15">
      <c r="A904" s="233" t="s">
        <v>784</v>
      </c>
      <c r="B904" s="161">
        <f>VLOOKUP(F904,'[1]表二（旧）'!$F$5:$G$1311,2,FALSE)</f>
        <v>0</v>
      </c>
      <c r="C904" s="161"/>
      <c r="D904" s="236">
        <f t="shared" si="28"/>
      </c>
      <c r="E904" s="95"/>
      <c r="F904" s="237">
        <v>2130604</v>
      </c>
      <c r="G904" s="38">
        <f t="shared" si="29"/>
        <v>0</v>
      </c>
      <c r="H904" s="237" t="s">
        <v>784</v>
      </c>
    </row>
    <row r="905" spans="1:8" s="156" customFormat="1" ht="15">
      <c r="A905" s="233" t="s">
        <v>785</v>
      </c>
      <c r="B905" s="161">
        <f>VLOOKUP(F905,'[1]表二（旧）'!$F$5:$G$1311,2,FALSE)</f>
        <v>0</v>
      </c>
      <c r="C905" s="161"/>
      <c r="D905" s="236">
        <f t="shared" si="28"/>
      </c>
      <c r="E905" s="95"/>
      <c r="F905" s="237">
        <v>2130699</v>
      </c>
      <c r="G905" s="38">
        <f t="shared" si="29"/>
        <v>0</v>
      </c>
      <c r="H905" s="237" t="s">
        <v>785</v>
      </c>
    </row>
    <row r="906" spans="1:8" s="156" customFormat="1" ht="15">
      <c r="A906" s="233" t="s">
        <v>786</v>
      </c>
      <c r="B906" s="161">
        <f>SUM(B907:B912)</f>
        <v>7772</v>
      </c>
      <c r="C906" s="161">
        <f>SUM(C907:C912)</f>
        <v>7000</v>
      </c>
      <c r="D906" s="236">
        <f t="shared" si="28"/>
        <v>90.1</v>
      </c>
      <c r="E906" s="95"/>
      <c r="F906" s="237">
        <v>21307</v>
      </c>
      <c r="G906" s="38">
        <f t="shared" si="29"/>
        <v>7000</v>
      </c>
      <c r="H906" s="237" t="s">
        <v>786</v>
      </c>
    </row>
    <row r="907" spans="1:8" s="156" customFormat="1" ht="15">
      <c r="A907" s="233" t="s">
        <v>787</v>
      </c>
      <c r="B907" s="161">
        <f>VLOOKUP(F907,'[1]表二（旧）'!$F$5:$G$1311,2,FALSE)</f>
        <v>4</v>
      </c>
      <c r="C907" s="161"/>
      <c r="D907" s="236">
        <f t="shared" si="28"/>
        <v>0</v>
      </c>
      <c r="E907" s="95"/>
      <c r="F907" s="237">
        <v>2130701</v>
      </c>
      <c r="G907" s="38">
        <f t="shared" si="29"/>
        <v>0</v>
      </c>
      <c r="H907" s="237" t="s">
        <v>787</v>
      </c>
    </row>
    <row r="908" spans="1:8" s="156" customFormat="1" ht="15">
      <c r="A908" s="233" t="s">
        <v>788</v>
      </c>
      <c r="B908" s="161">
        <f>VLOOKUP(F908,'[1]表二（旧）'!$F$5:$G$1311,2,FALSE)</f>
        <v>0</v>
      </c>
      <c r="C908" s="161"/>
      <c r="D908" s="236">
        <f t="shared" si="28"/>
      </c>
      <c r="E908" s="95"/>
      <c r="F908" s="237">
        <v>2130704</v>
      </c>
      <c r="G908" s="38">
        <f t="shared" si="29"/>
        <v>0</v>
      </c>
      <c r="H908" s="237" t="s">
        <v>788</v>
      </c>
    </row>
    <row r="909" spans="1:8" s="156" customFormat="1" ht="15">
      <c r="A909" s="233" t="s">
        <v>789</v>
      </c>
      <c r="B909" s="161">
        <f>VLOOKUP(F909,'[1]表二（旧）'!$F$5:$G$1311,2,FALSE)</f>
        <v>6768</v>
      </c>
      <c r="C909" s="161">
        <v>7000</v>
      </c>
      <c r="D909" s="236">
        <f t="shared" si="28"/>
        <v>103.4</v>
      </c>
      <c r="E909" s="95"/>
      <c r="F909" s="237">
        <v>2130705</v>
      </c>
      <c r="G909" s="38">
        <f t="shared" si="29"/>
        <v>7000</v>
      </c>
      <c r="H909" s="237" t="s">
        <v>789</v>
      </c>
    </row>
    <row r="910" spans="1:8" s="156" customFormat="1" ht="15">
      <c r="A910" s="233" t="s">
        <v>790</v>
      </c>
      <c r="B910" s="161">
        <f>VLOOKUP(F910,'[1]表二（旧）'!$F$5:$G$1311,2,FALSE)</f>
        <v>990</v>
      </c>
      <c r="C910" s="161"/>
      <c r="D910" s="236">
        <f t="shared" si="28"/>
        <v>0</v>
      </c>
      <c r="E910" s="95"/>
      <c r="F910" s="237">
        <v>2130706</v>
      </c>
      <c r="G910" s="38">
        <f t="shared" si="29"/>
        <v>0</v>
      </c>
      <c r="H910" s="237" t="s">
        <v>790</v>
      </c>
    </row>
    <row r="911" spans="1:8" s="156" customFormat="1" ht="15">
      <c r="A911" s="233" t="s">
        <v>791</v>
      </c>
      <c r="B911" s="161">
        <f>VLOOKUP(F911,'[1]表二（旧）'!$F$5:$G$1311,2,FALSE)</f>
        <v>0</v>
      </c>
      <c r="C911" s="161"/>
      <c r="D911" s="236">
        <f t="shared" si="28"/>
      </c>
      <c r="E911" s="95"/>
      <c r="F911" s="237">
        <v>2130707</v>
      </c>
      <c r="G911" s="38">
        <f t="shared" si="29"/>
        <v>0</v>
      </c>
      <c r="H911" s="237" t="s">
        <v>791</v>
      </c>
    </row>
    <row r="912" spans="1:8" s="156" customFormat="1" ht="15">
      <c r="A912" s="233" t="s">
        <v>792</v>
      </c>
      <c r="B912" s="161">
        <f>VLOOKUP(F912,'[1]表二（旧）'!$F$5:$G$1311,2,FALSE)</f>
        <v>10</v>
      </c>
      <c r="C912" s="161"/>
      <c r="D912" s="236">
        <f t="shared" si="28"/>
        <v>0</v>
      </c>
      <c r="E912" s="95"/>
      <c r="F912" s="237">
        <v>2130799</v>
      </c>
      <c r="G912" s="38">
        <f t="shared" si="29"/>
        <v>0</v>
      </c>
      <c r="H912" s="237" t="s">
        <v>792</v>
      </c>
    </row>
    <row r="913" spans="1:8" s="156" customFormat="1" ht="15">
      <c r="A913" s="233" t="s">
        <v>793</v>
      </c>
      <c r="B913" s="161">
        <f>SUM(B914:B919)</f>
        <v>1937</v>
      </c>
      <c r="C913" s="161">
        <f>SUM(C914:C919)</f>
        <v>2653</v>
      </c>
      <c r="D913" s="236">
        <f t="shared" si="28"/>
        <v>137</v>
      </c>
      <c r="E913" s="95"/>
      <c r="F913" s="237">
        <v>21308</v>
      </c>
      <c r="G913" s="38">
        <f t="shared" si="29"/>
        <v>2653</v>
      </c>
      <c r="H913" s="237" t="s">
        <v>793</v>
      </c>
    </row>
    <row r="914" spans="1:8" s="156" customFormat="1" ht="15">
      <c r="A914" s="233" t="s">
        <v>794</v>
      </c>
      <c r="B914" s="161">
        <f>VLOOKUP(F914,'[1]表二（旧）'!$F$5:$G$1311,2,FALSE)</f>
        <v>0</v>
      </c>
      <c r="C914" s="161"/>
      <c r="D914" s="236">
        <f t="shared" si="28"/>
      </c>
      <c r="E914" s="95"/>
      <c r="F914" s="237">
        <v>2130801</v>
      </c>
      <c r="G914" s="38">
        <f t="shared" si="29"/>
        <v>0</v>
      </c>
      <c r="H914" s="237" t="s">
        <v>794</v>
      </c>
    </row>
    <row r="915" spans="1:8" s="156" customFormat="1" ht="15">
      <c r="A915" s="233" t="s">
        <v>795</v>
      </c>
      <c r="B915" s="161">
        <f>VLOOKUP(F915,'[1]表二（旧）'!$F$5:$G$1311,2,FALSE)</f>
        <v>0</v>
      </c>
      <c r="C915" s="161">
        <v>674</v>
      </c>
      <c r="D915" s="236">
        <f t="shared" si="28"/>
      </c>
      <c r="E915" s="95"/>
      <c r="F915" s="237">
        <v>2130802</v>
      </c>
      <c r="G915" s="38">
        <f t="shared" si="29"/>
        <v>674</v>
      </c>
      <c r="H915" s="237" t="s">
        <v>795</v>
      </c>
    </row>
    <row r="916" spans="1:8" s="156" customFormat="1" ht="15">
      <c r="A916" s="233" t="s">
        <v>796</v>
      </c>
      <c r="B916" s="161">
        <f>VLOOKUP(F916,'[1]表二（旧）'!$F$5:$G$1311,2,FALSE)</f>
        <v>1286</v>
      </c>
      <c r="C916" s="161">
        <v>1979</v>
      </c>
      <c r="D916" s="236">
        <f t="shared" si="28"/>
        <v>153.9</v>
      </c>
      <c r="E916" s="95"/>
      <c r="F916" s="237">
        <v>2130803</v>
      </c>
      <c r="G916" s="38">
        <f t="shared" si="29"/>
        <v>1979</v>
      </c>
      <c r="H916" s="237" t="s">
        <v>796</v>
      </c>
    </row>
    <row r="917" spans="1:8" s="156" customFormat="1" ht="15">
      <c r="A917" s="233" t="s">
        <v>797</v>
      </c>
      <c r="B917" s="161">
        <f>VLOOKUP(F917,'[1]表二（旧）'!$F$5:$G$1311,2,FALSE)</f>
        <v>0</v>
      </c>
      <c r="C917" s="161"/>
      <c r="D917" s="236">
        <f t="shared" si="28"/>
      </c>
      <c r="E917" s="95"/>
      <c r="F917" s="237">
        <v>2130804</v>
      </c>
      <c r="G917" s="38">
        <f t="shared" si="29"/>
        <v>0</v>
      </c>
      <c r="H917" s="237" t="s">
        <v>797</v>
      </c>
    </row>
    <row r="918" spans="1:8" s="156" customFormat="1" ht="15">
      <c r="A918" s="233" t="s">
        <v>798</v>
      </c>
      <c r="B918" s="161">
        <f>VLOOKUP(F918,'[1]表二（旧）'!$F$5:$G$1311,2,FALSE)</f>
        <v>0</v>
      </c>
      <c r="C918" s="161"/>
      <c r="D918" s="236">
        <f t="shared" si="28"/>
      </c>
      <c r="E918" s="95"/>
      <c r="F918" s="237">
        <v>2130805</v>
      </c>
      <c r="G918" s="38">
        <f t="shared" si="29"/>
        <v>0</v>
      </c>
      <c r="H918" s="237" t="s">
        <v>798</v>
      </c>
    </row>
    <row r="919" spans="1:8" s="156" customFormat="1" ht="15">
      <c r="A919" s="233" t="s">
        <v>799</v>
      </c>
      <c r="B919" s="161">
        <f>VLOOKUP(F919,'[1]表二（旧）'!$F$5:$G$1311,2,FALSE)</f>
        <v>651</v>
      </c>
      <c r="C919" s="161"/>
      <c r="D919" s="236">
        <f t="shared" si="28"/>
        <v>0</v>
      </c>
      <c r="E919" s="95"/>
      <c r="F919" s="237">
        <v>2130899</v>
      </c>
      <c r="G919" s="38">
        <f t="shared" si="29"/>
        <v>0</v>
      </c>
      <c r="H919" s="237" t="s">
        <v>799</v>
      </c>
    </row>
    <row r="920" spans="1:8" s="156" customFormat="1" ht="15">
      <c r="A920" s="233" t="s">
        <v>800</v>
      </c>
      <c r="B920" s="161">
        <f>SUM(B921:B922)</f>
        <v>58</v>
      </c>
      <c r="C920" s="161">
        <f>SUM(C921:C922)</f>
        <v>0</v>
      </c>
      <c r="D920" s="236">
        <f t="shared" si="28"/>
        <v>0</v>
      </c>
      <c r="E920" s="95"/>
      <c r="F920" s="237">
        <v>21309</v>
      </c>
      <c r="G920" s="38">
        <f t="shared" si="29"/>
        <v>0</v>
      </c>
      <c r="H920" s="237" t="s">
        <v>800</v>
      </c>
    </row>
    <row r="921" spans="1:8" s="156" customFormat="1" ht="15">
      <c r="A921" s="233" t="s">
        <v>801</v>
      </c>
      <c r="B921" s="161">
        <f>VLOOKUP(F921,'[1]表二（旧）'!$F$5:$G$1311,2,FALSE)</f>
        <v>58</v>
      </c>
      <c r="C921" s="161"/>
      <c r="D921" s="236">
        <f t="shared" si="28"/>
        <v>0</v>
      </c>
      <c r="E921" s="95"/>
      <c r="F921" s="237">
        <v>2130901</v>
      </c>
      <c r="G921" s="38">
        <f t="shared" si="29"/>
        <v>0</v>
      </c>
      <c r="H921" s="237" t="s">
        <v>801</v>
      </c>
    </row>
    <row r="922" spans="1:8" s="156" customFormat="1" ht="15">
      <c r="A922" s="233" t="s">
        <v>802</v>
      </c>
      <c r="B922" s="161">
        <f>VLOOKUP(F922,'[1]表二（旧）'!$F$5:$G$1311,2,FALSE)</f>
        <v>0</v>
      </c>
      <c r="C922" s="161"/>
      <c r="D922" s="236">
        <f t="shared" si="28"/>
      </c>
      <c r="E922" s="95"/>
      <c r="F922" s="237">
        <v>2130999</v>
      </c>
      <c r="G922" s="38">
        <f t="shared" si="29"/>
        <v>0</v>
      </c>
      <c r="H922" s="237" t="s">
        <v>802</v>
      </c>
    </row>
    <row r="923" spans="1:8" s="156" customFormat="1" ht="15">
      <c r="A923" s="233" t="s">
        <v>803</v>
      </c>
      <c r="B923" s="161">
        <f>SUM(B924:B925)</f>
        <v>0</v>
      </c>
      <c r="C923" s="161">
        <f>SUM(C924:C925)</f>
        <v>0</v>
      </c>
      <c r="D923" s="236">
        <f t="shared" si="28"/>
      </c>
      <c r="E923" s="95"/>
      <c r="F923" s="237">
        <v>21399</v>
      </c>
      <c r="G923" s="38">
        <f t="shared" si="29"/>
        <v>0</v>
      </c>
      <c r="H923" s="237" t="s">
        <v>803</v>
      </c>
    </row>
    <row r="924" spans="1:8" s="156" customFormat="1" ht="15">
      <c r="A924" s="233" t="s">
        <v>804</v>
      </c>
      <c r="B924" s="161">
        <f>VLOOKUP(F924,'[1]表二（旧）'!$F$5:$G$1311,2,FALSE)</f>
        <v>0</v>
      </c>
      <c r="C924" s="161"/>
      <c r="D924" s="236">
        <f t="shared" si="28"/>
      </c>
      <c r="E924" s="95"/>
      <c r="F924" s="237">
        <v>2139901</v>
      </c>
      <c r="G924" s="38">
        <f t="shared" si="29"/>
        <v>0</v>
      </c>
      <c r="H924" s="237" t="s">
        <v>804</v>
      </c>
    </row>
    <row r="925" spans="1:8" s="156" customFormat="1" ht="15">
      <c r="A925" s="233" t="s">
        <v>805</v>
      </c>
      <c r="B925" s="161">
        <f>VLOOKUP(F925,'[1]表二（旧）'!$F$5:$G$1311,2,FALSE)</f>
        <v>0</v>
      </c>
      <c r="C925" s="161"/>
      <c r="D925" s="236">
        <f t="shared" si="28"/>
      </c>
      <c r="E925" s="95"/>
      <c r="F925" s="237">
        <v>2139999</v>
      </c>
      <c r="G925" s="38">
        <f t="shared" si="29"/>
        <v>0</v>
      </c>
      <c r="H925" s="237" t="s">
        <v>805</v>
      </c>
    </row>
    <row r="926" spans="1:8" s="156" customFormat="1" ht="15">
      <c r="A926" s="233" t="s">
        <v>806</v>
      </c>
      <c r="B926" s="161">
        <f>SUM(B927,B950,B960,B970,B975,B982,B987,)</f>
        <v>11032</v>
      </c>
      <c r="C926" s="161">
        <f>SUM(C927,C950,C960,C970,C975,C982,C987,)</f>
        <v>11696</v>
      </c>
      <c r="D926" s="236">
        <f t="shared" si="28"/>
        <v>106</v>
      </c>
      <c r="E926" s="95"/>
      <c r="F926" s="237">
        <v>214</v>
      </c>
      <c r="G926" s="38">
        <f t="shared" si="29"/>
        <v>11696</v>
      </c>
      <c r="H926" s="237" t="s">
        <v>807</v>
      </c>
    </row>
    <row r="927" spans="1:8" s="156" customFormat="1" ht="15">
      <c r="A927" s="233" t="s">
        <v>808</v>
      </c>
      <c r="B927" s="161">
        <f>SUM(B928:B949)</f>
        <v>7696</v>
      </c>
      <c r="C927" s="161">
        <f>SUM(C928:C949)</f>
        <v>6472</v>
      </c>
      <c r="D927" s="236">
        <f t="shared" si="28"/>
        <v>84.1</v>
      </c>
      <c r="E927" s="95"/>
      <c r="F927" s="237">
        <v>21401</v>
      </c>
      <c r="G927" s="38">
        <f t="shared" si="29"/>
        <v>6472</v>
      </c>
      <c r="H927" s="237" t="s">
        <v>808</v>
      </c>
    </row>
    <row r="928" spans="1:8" s="156" customFormat="1" ht="15">
      <c r="A928" s="233" t="s">
        <v>695</v>
      </c>
      <c r="B928" s="161">
        <f>VLOOKUP(F928,'[1]表二（旧）'!$F$5:$G$1311,2,FALSE)</f>
        <v>1732</v>
      </c>
      <c r="C928" s="161">
        <v>1005</v>
      </c>
      <c r="D928" s="236">
        <f t="shared" si="28"/>
        <v>58</v>
      </c>
      <c r="E928" s="95"/>
      <c r="F928" s="237">
        <v>2140101</v>
      </c>
      <c r="G928" s="38">
        <f t="shared" si="29"/>
        <v>1005</v>
      </c>
      <c r="H928" s="237" t="s">
        <v>695</v>
      </c>
    </row>
    <row r="929" spans="1:8" s="156" customFormat="1" ht="15">
      <c r="A929" s="233" t="s">
        <v>696</v>
      </c>
      <c r="B929" s="161">
        <f>VLOOKUP(F929,'[1]表二（旧）'!$F$5:$G$1311,2,FALSE)</f>
        <v>0</v>
      </c>
      <c r="C929" s="161"/>
      <c r="D929" s="236">
        <f t="shared" si="28"/>
      </c>
      <c r="E929" s="95"/>
      <c r="F929" s="237">
        <v>2140102</v>
      </c>
      <c r="G929" s="38">
        <f t="shared" si="29"/>
        <v>0</v>
      </c>
      <c r="H929" s="237" t="s">
        <v>696</v>
      </c>
    </row>
    <row r="930" spans="1:8" s="156" customFormat="1" ht="15">
      <c r="A930" s="233" t="s">
        <v>697</v>
      </c>
      <c r="B930" s="161">
        <f>VLOOKUP(F930,'[1]表二（旧）'!$F$5:$G$1311,2,FALSE)</f>
        <v>0</v>
      </c>
      <c r="C930" s="161"/>
      <c r="D930" s="236">
        <f t="shared" si="28"/>
      </c>
      <c r="E930" s="95"/>
      <c r="F930" s="237">
        <v>2140103</v>
      </c>
      <c r="G930" s="38">
        <f t="shared" si="29"/>
        <v>0</v>
      </c>
      <c r="H930" s="237" t="s">
        <v>697</v>
      </c>
    </row>
    <row r="931" spans="1:8" s="156" customFormat="1" ht="15">
      <c r="A931" s="233" t="s">
        <v>809</v>
      </c>
      <c r="B931" s="161">
        <f>VLOOKUP(F931,'[1]表二（旧）'!$F$5:$G$1311,2,FALSE)</f>
        <v>3103</v>
      </c>
      <c r="C931" s="161">
        <v>3615</v>
      </c>
      <c r="D931" s="236">
        <f t="shared" si="28"/>
        <v>116.5</v>
      </c>
      <c r="E931" s="95"/>
      <c r="F931" s="237">
        <v>2140104</v>
      </c>
      <c r="G931" s="38">
        <f t="shared" si="29"/>
        <v>3615</v>
      </c>
      <c r="H931" s="237" t="s">
        <v>809</v>
      </c>
    </row>
    <row r="932" spans="1:8" s="156" customFormat="1" ht="15">
      <c r="A932" s="233" t="s">
        <v>810</v>
      </c>
      <c r="B932" s="161">
        <f>VLOOKUP(F932,'[1]表二（旧）'!$F$5:$G$1311,2,FALSE)</f>
        <v>1480</v>
      </c>
      <c r="C932" s="161">
        <v>844</v>
      </c>
      <c r="D932" s="236">
        <f t="shared" si="28"/>
        <v>57</v>
      </c>
      <c r="E932" s="95"/>
      <c r="F932" s="237">
        <v>2140106</v>
      </c>
      <c r="G932" s="38">
        <f t="shared" si="29"/>
        <v>844</v>
      </c>
      <c r="H932" s="237" t="s">
        <v>810</v>
      </c>
    </row>
    <row r="933" spans="1:8" s="156" customFormat="1" ht="15">
      <c r="A933" s="233" t="s">
        <v>811</v>
      </c>
      <c r="B933" s="161">
        <f>VLOOKUP(F933,'[1]表二（旧）'!$F$5:$G$1311,2,FALSE)</f>
        <v>0</v>
      </c>
      <c r="C933" s="161"/>
      <c r="D933" s="236">
        <f t="shared" si="28"/>
      </c>
      <c r="E933" s="95"/>
      <c r="F933" s="237">
        <v>2140109</v>
      </c>
      <c r="G933" s="38">
        <f t="shared" si="29"/>
        <v>0</v>
      </c>
      <c r="H933" s="237" t="s">
        <v>811</v>
      </c>
    </row>
    <row r="934" spans="1:8" s="156" customFormat="1" ht="15">
      <c r="A934" s="233" t="s">
        <v>812</v>
      </c>
      <c r="B934" s="161">
        <f>VLOOKUP(F934,'[1]表二（旧）'!$F$5:$G$1311,2,FALSE)</f>
        <v>150</v>
      </c>
      <c r="C934" s="161"/>
      <c r="D934" s="236">
        <f t="shared" si="28"/>
        <v>0</v>
      </c>
      <c r="E934" s="95"/>
      <c r="F934" s="237">
        <v>2140110</v>
      </c>
      <c r="G934" s="38">
        <f t="shared" si="29"/>
        <v>0</v>
      </c>
      <c r="H934" s="237" t="s">
        <v>812</v>
      </c>
    </row>
    <row r="935" spans="1:8" s="156" customFormat="1" ht="15">
      <c r="A935" s="233" t="s">
        <v>813</v>
      </c>
      <c r="B935" s="161">
        <f>VLOOKUP(F935,'[1]表二（旧）'!$F$5:$G$1311,2,FALSE)</f>
        <v>0</v>
      </c>
      <c r="C935" s="161"/>
      <c r="D935" s="236">
        <f t="shared" si="28"/>
      </c>
      <c r="E935" s="95"/>
      <c r="F935" s="237">
        <v>2140111</v>
      </c>
      <c r="G935" s="38">
        <f t="shared" si="29"/>
        <v>0</v>
      </c>
      <c r="H935" s="237" t="s">
        <v>813</v>
      </c>
    </row>
    <row r="936" spans="1:8" s="156" customFormat="1" ht="15">
      <c r="A936" s="233" t="s">
        <v>814</v>
      </c>
      <c r="B936" s="161">
        <f>VLOOKUP(F936,'[1]表二（旧）'!$F$5:$G$1311,2,FALSE)</f>
        <v>990</v>
      </c>
      <c r="C936" s="161">
        <v>400</v>
      </c>
      <c r="D936" s="236">
        <f t="shared" si="28"/>
        <v>40.4</v>
      </c>
      <c r="E936" s="95"/>
      <c r="F936" s="237">
        <v>2140112</v>
      </c>
      <c r="G936" s="38">
        <f t="shared" si="29"/>
        <v>400</v>
      </c>
      <c r="H936" s="237" t="s">
        <v>814</v>
      </c>
    </row>
    <row r="937" spans="1:8" s="156" customFormat="1" ht="15">
      <c r="A937" s="233" t="s">
        <v>815</v>
      </c>
      <c r="B937" s="161">
        <f>VLOOKUP(F937,'[1]表二（旧）'!$F$5:$G$1311,2,FALSE)</f>
        <v>0</v>
      </c>
      <c r="C937" s="161"/>
      <c r="D937" s="236">
        <f t="shared" si="28"/>
      </c>
      <c r="E937" s="95"/>
      <c r="F937" s="237">
        <v>2140114</v>
      </c>
      <c r="G937" s="38">
        <f t="shared" si="29"/>
        <v>0</v>
      </c>
      <c r="H937" s="237" t="s">
        <v>815</v>
      </c>
    </row>
    <row r="938" spans="1:8" s="156" customFormat="1" ht="15">
      <c r="A938" s="233" t="s">
        <v>816</v>
      </c>
      <c r="B938" s="161">
        <f>VLOOKUP(F938,'[1]表二（旧）'!$F$5:$G$1311,2,FALSE)</f>
        <v>0</v>
      </c>
      <c r="C938" s="161"/>
      <c r="D938" s="236">
        <f t="shared" si="28"/>
      </c>
      <c r="E938" s="95"/>
      <c r="F938" s="237">
        <v>2140122</v>
      </c>
      <c r="G938" s="38">
        <f t="shared" si="29"/>
        <v>0</v>
      </c>
      <c r="H938" s="237" t="s">
        <v>816</v>
      </c>
    </row>
    <row r="939" spans="1:8" s="156" customFormat="1" ht="15">
      <c r="A939" s="233" t="s">
        <v>817</v>
      </c>
      <c r="B939" s="161">
        <f>VLOOKUP(F939,'[1]表二（旧）'!$F$5:$G$1311,2,FALSE)</f>
        <v>0</v>
      </c>
      <c r="C939" s="161"/>
      <c r="D939" s="236">
        <f t="shared" si="28"/>
      </c>
      <c r="E939" s="95"/>
      <c r="F939" s="237">
        <v>2140123</v>
      </c>
      <c r="G939" s="38">
        <f t="shared" si="29"/>
        <v>0</v>
      </c>
      <c r="H939" s="237" t="s">
        <v>817</v>
      </c>
    </row>
    <row r="940" spans="1:8" s="156" customFormat="1" ht="15">
      <c r="A940" s="233" t="s">
        <v>818</v>
      </c>
      <c r="B940" s="161">
        <f>VLOOKUP(F940,'[1]表二（旧）'!$F$5:$G$1311,2,FALSE)</f>
        <v>0</v>
      </c>
      <c r="C940" s="161"/>
      <c r="D940" s="236">
        <f t="shared" si="28"/>
      </c>
      <c r="E940" s="95"/>
      <c r="F940" s="237">
        <v>2140127</v>
      </c>
      <c r="G940" s="38">
        <f t="shared" si="29"/>
        <v>0</v>
      </c>
      <c r="H940" s="237" t="s">
        <v>818</v>
      </c>
    </row>
    <row r="941" spans="1:8" s="156" customFormat="1" ht="15">
      <c r="A941" s="233" t="s">
        <v>819</v>
      </c>
      <c r="B941" s="161">
        <f>VLOOKUP(F941,'[1]表二（旧）'!$F$5:$G$1311,2,FALSE)</f>
        <v>0</v>
      </c>
      <c r="C941" s="161"/>
      <c r="D941" s="236">
        <f t="shared" si="28"/>
      </c>
      <c r="E941" s="95"/>
      <c r="F941" s="237">
        <v>2140128</v>
      </c>
      <c r="G941" s="38">
        <f t="shared" si="29"/>
        <v>0</v>
      </c>
      <c r="H941" s="237" t="s">
        <v>819</v>
      </c>
    </row>
    <row r="942" spans="1:8" s="156" customFormat="1" ht="15">
      <c r="A942" s="233" t="s">
        <v>820</v>
      </c>
      <c r="B942" s="161">
        <f>VLOOKUP(F942,'[1]表二（旧）'!$F$5:$G$1311,2,FALSE)</f>
        <v>0</v>
      </c>
      <c r="C942" s="161"/>
      <c r="D942" s="236">
        <f t="shared" si="28"/>
      </c>
      <c r="E942" s="95"/>
      <c r="F942" s="237">
        <v>2140129</v>
      </c>
      <c r="G942" s="38">
        <f t="shared" si="29"/>
        <v>0</v>
      </c>
      <c r="H942" s="237" t="s">
        <v>820</v>
      </c>
    </row>
    <row r="943" spans="1:8" s="156" customFormat="1" ht="15">
      <c r="A943" s="233" t="s">
        <v>821</v>
      </c>
      <c r="B943" s="161">
        <f>VLOOKUP(F943,'[1]表二（旧）'!$F$5:$G$1311,2,FALSE)</f>
        <v>0</v>
      </c>
      <c r="C943" s="161"/>
      <c r="D943" s="236">
        <f t="shared" si="28"/>
      </c>
      <c r="E943" s="95"/>
      <c r="F943" s="237">
        <v>2140130</v>
      </c>
      <c r="G943" s="38">
        <f t="shared" si="29"/>
        <v>0</v>
      </c>
      <c r="H943" s="237" t="s">
        <v>821</v>
      </c>
    </row>
    <row r="944" spans="1:8" s="156" customFormat="1" ht="15">
      <c r="A944" s="233" t="s">
        <v>822</v>
      </c>
      <c r="B944" s="161">
        <f>VLOOKUP(F944,'[1]表二（旧）'!$F$5:$G$1311,2,FALSE)</f>
        <v>0</v>
      </c>
      <c r="C944" s="161"/>
      <c r="D944" s="236">
        <f t="shared" si="28"/>
      </c>
      <c r="E944" s="95"/>
      <c r="F944" s="237">
        <v>2140131</v>
      </c>
      <c r="G944" s="38">
        <f t="shared" si="29"/>
        <v>0</v>
      </c>
      <c r="H944" s="237" t="s">
        <v>822</v>
      </c>
    </row>
    <row r="945" spans="1:8" s="156" customFormat="1" ht="15">
      <c r="A945" s="233" t="s">
        <v>823</v>
      </c>
      <c r="B945" s="161">
        <f>VLOOKUP(F945,'[1]表二（旧）'!$F$5:$G$1311,2,FALSE)</f>
        <v>0</v>
      </c>
      <c r="C945" s="161"/>
      <c r="D945" s="236">
        <f t="shared" si="28"/>
      </c>
      <c r="E945" s="95"/>
      <c r="F945" s="237">
        <v>2140133</v>
      </c>
      <c r="G945" s="38">
        <f t="shared" si="29"/>
        <v>0</v>
      </c>
      <c r="H945" s="237" t="s">
        <v>823</v>
      </c>
    </row>
    <row r="946" spans="1:8" s="156" customFormat="1" ht="15">
      <c r="A946" s="233" t="s">
        <v>824</v>
      </c>
      <c r="B946" s="161">
        <f>VLOOKUP(F946,'[1]表二（旧）'!$F$5:$G$1311,2,FALSE)</f>
        <v>0</v>
      </c>
      <c r="C946" s="161"/>
      <c r="D946" s="236">
        <f t="shared" si="28"/>
      </c>
      <c r="E946" s="95"/>
      <c r="F946" s="237">
        <v>2140136</v>
      </c>
      <c r="G946" s="38">
        <f t="shared" si="29"/>
        <v>0</v>
      </c>
      <c r="H946" s="237" t="s">
        <v>824</v>
      </c>
    </row>
    <row r="947" spans="1:8" s="156" customFormat="1" ht="15">
      <c r="A947" s="233" t="s">
        <v>825</v>
      </c>
      <c r="B947" s="161">
        <f>VLOOKUP(F947,'[1]表二（旧）'!$F$5:$G$1311,2,FALSE)</f>
        <v>0</v>
      </c>
      <c r="C947" s="161"/>
      <c r="D947" s="236">
        <f t="shared" si="28"/>
      </c>
      <c r="E947" s="95"/>
      <c r="F947" s="237">
        <v>2140138</v>
      </c>
      <c r="G947" s="38">
        <f t="shared" si="29"/>
        <v>0</v>
      </c>
      <c r="H947" s="237" t="s">
        <v>825</v>
      </c>
    </row>
    <row r="948" spans="1:8" s="156" customFormat="1" ht="15">
      <c r="A948" s="233" t="s">
        <v>826</v>
      </c>
      <c r="B948" s="161">
        <f>VLOOKUP(F948,'[1]表二（旧）'!$F$5:$G$1311,2,FALSE)</f>
        <v>0</v>
      </c>
      <c r="C948" s="161"/>
      <c r="D948" s="236">
        <f t="shared" si="28"/>
      </c>
      <c r="E948" s="95"/>
      <c r="F948" s="237">
        <v>2140139</v>
      </c>
      <c r="G948" s="38">
        <f t="shared" si="29"/>
        <v>0</v>
      </c>
      <c r="H948" s="237" t="s">
        <v>826</v>
      </c>
    </row>
    <row r="949" spans="1:8" s="156" customFormat="1" ht="15">
      <c r="A949" s="233" t="s">
        <v>827</v>
      </c>
      <c r="B949" s="161">
        <f>VLOOKUP(F949,'[1]表二（旧）'!$F$5:$G$1311,2,FALSE)</f>
        <v>241</v>
      </c>
      <c r="C949" s="161">
        <v>608</v>
      </c>
      <c r="D949" s="236">
        <f t="shared" si="28"/>
        <v>252.3</v>
      </c>
      <c r="E949" s="95"/>
      <c r="F949" s="237">
        <v>2140199</v>
      </c>
      <c r="G949" s="38">
        <f t="shared" si="29"/>
        <v>608</v>
      </c>
      <c r="H949" s="237" t="s">
        <v>827</v>
      </c>
    </row>
    <row r="950" spans="1:8" s="156" customFormat="1" ht="15">
      <c r="A950" s="233" t="s">
        <v>828</v>
      </c>
      <c r="B950" s="161">
        <f>SUM(B951:B959)</f>
        <v>0</v>
      </c>
      <c r="C950" s="161">
        <f>SUM(C951:C959)</f>
        <v>0</v>
      </c>
      <c r="D950" s="236">
        <f t="shared" si="28"/>
      </c>
      <c r="E950" s="95"/>
      <c r="F950" s="237">
        <v>21402</v>
      </c>
      <c r="G950" s="38">
        <f t="shared" si="29"/>
        <v>0</v>
      </c>
      <c r="H950" s="237" t="s">
        <v>828</v>
      </c>
    </row>
    <row r="951" spans="1:8" s="156" customFormat="1" ht="15">
      <c r="A951" s="233" t="s">
        <v>695</v>
      </c>
      <c r="B951" s="161">
        <f>VLOOKUP(F951,'[1]表二（旧）'!$F$5:$G$1311,2,FALSE)</f>
        <v>0</v>
      </c>
      <c r="C951" s="161"/>
      <c r="D951" s="236">
        <f t="shared" si="28"/>
      </c>
      <c r="E951" s="95"/>
      <c r="F951" s="237">
        <v>2140201</v>
      </c>
      <c r="G951" s="38">
        <f t="shared" si="29"/>
        <v>0</v>
      </c>
      <c r="H951" s="237" t="s">
        <v>695</v>
      </c>
    </row>
    <row r="952" spans="1:8" s="156" customFormat="1" ht="15">
      <c r="A952" s="233" t="s">
        <v>696</v>
      </c>
      <c r="B952" s="161">
        <f>VLOOKUP(F952,'[1]表二（旧）'!$F$5:$G$1311,2,FALSE)</f>
        <v>0</v>
      </c>
      <c r="C952" s="161"/>
      <c r="D952" s="236">
        <f t="shared" si="28"/>
      </c>
      <c r="E952" s="95"/>
      <c r="F952" s="237">
        <v>2140202</v>
      </c>
      <c r="G952" s="38">
        <f t="shared" si="29"/>
        <v>0</v>
      </c>
      <c r="H952" s="237" t="s">
        <v>696</v>
      </c>
    </row>
    <row r="953" spans="1:8" s="156" customFormat="1" ht="15">
      <c r="A953" s="233" t="s">
        <v>697</v>
      </c>
      <c r="B953" s="161">
        <f>VLOOKUP(F953,'[1]表二（旧）'!$F$5:$G$1311,2,FALSE)</f>
        <v>0</v>
      </c>
      <c r="C953" s="161"/>
      <c r="D953" s="236">
        <f t="shared" si="28"/>
      </c>
      <c r="E953" s="95"/>
      <c r="F953" s="237">
        <v>2140203</v>
      </c>
      <c r="G953" s="38">
        <f t="shared" si="29"/>
        <v>0</v>
      </c>
      <c r="H953" s="237" t="s">
        <v>697</v>
      </c>
    </row>
    <row r="954" spans="1:8" s="156" customFormat="1" ht="15">
      <c r="A954" s="233" t="s">
        <v>829</v>
      </c>
      <c r="B954" s="161">
        <f>VLOOKUP(F954,'[1]表二（旧）'!$F$5:$G$1311,2,FALSE)</f>
        <v>0</v>
      </c>
      <c r="C954" s="161"/>
      <c r="D954" s="236">
        <f t="shared" si="28"/>
      </c>
      <c r="E954" s="95"/>
      <c r="F954" s="237">
        <v>2140204</v>
      </c>
      <c r="G954" s="38">
        <f t="shared" si="29"/>
        <v>0</v>
      </c>
      <c r="H954" s="237" t="s">
        <v>829</v>
      </c>
    </row>
    <row r="955" spans="1:8" s="156" customFormat="1" ht="15">
      <c r="A955" s="233" t="s">
        <v>830</v>
      </c>
      <c r="B955" s="161">
        <f>VLOOKUP(F955,'[1]表二（旧）'!$F$5:$G$1311,2,FALSE)</f>
        <v>0</v>
      </c>
      <c r="C955" s="161"/>
      <c r="D955" s="236">
        <f t="shared" si="28"/>
      </c>
      <c r="E955" s="95"/>
      <c r="F955" s="237">
        <v>2140205</v>
      </c>
      <c r="G955" s="38">
        <f t="shared" si="29"/>
        <v>0</v>
      </c>
      <c r="H955" s="237" t="s">
        <v>830</v>
      </c>
    </row>
    <row r="956" spans="1:8" s="156" customFormat="1" ht="15">
      <c r="A956" s="233" t="s">
        <v>831</v>
      </c>
      <c r="B956" s="161">
        <f>VLOOKUP(F956,'[1]表二（旧）'!$F$5:$G$1311,2,FALSE)</f>
        <v>0</v>
      </c>
      <c r="C956" s="161"/>
      <c r="D956" s="236">
        <f t="shared" si="28"/>
      </c>
      <c r="E956" s="95"/>
      <c r="F956" s="237">
        <v>2140206</v>
      </c>
      <c r="G956" s="38">
        <f t="shared" si="29"/>
        <v>0</v>
      </c>
      <c r="H956" s="237" t="s">
        <v>831</v>
      </c>
    </row>
    <row r="957" spans="1:8" s="156" customFormat="1" ht="15">
      <c r="A957" s="233" t="s">
        <v>832</v>
      </c>
      <c r="B957" s="161">
        <f>VLOOKUP(F957,'[1]表二（旧）'!$F$5:$G$1311,2,FALSE)</f>
        <v>0</v>
      </c>
      <c r="C957" s="161"/>
      <c r="D957" s="236">
        <f t="shared" si="28"/>
      </c>
      <c r="E957" s="95"/>
      <c r="F957" s="237">
        <v>2140207</v>
      </c>
      <c r="G957" s="38">
        <f t="shared" si="29"/>
        <v>0</v>
      </c>
      <c r="H957" s="237" t="s">
        <v>832</v>
      </c>
    </row>
    <row r="958" spans="1:8" s="156" customFormat="1" ht="15">
      <c r="A958" s="233" t="s">
        <v>833</v>
      </c>
      <c r="B958" s="161">
        <f>VLOOKUP(F958,'[1]表二（旧）'!$F$5:$G$1311,2,FALSE)</f>
        <v>0</v>
      </c>
      <c r="C958" s="161"/>
      <c r="D958" s="236">
        <f t="shared" si="28"/>
      </c>
      <c r="E958" s="95"/>
      <c r="F958" s="237">
        <v>2140208</v>
      </c>
      <c r="G958" s="38">
        <f t="shared" si="29"/>
        <v>0</v>
      </c>
      <c r="H958" s="237" t="s">
        <v>833</v>
      </c>
    </row>
    <row r="959" spans="1:8" s="156" customFormat="1" ht="15">
      <c r="A959" s="233" t="s">
        <v>834</v>
      </c>
      <c r="B959" s="161">
        <f>VLOOKUP(F959,'[1]表二（旧）'!$F$5:$G$1311,2,FALSE)</f>
        <v>0</v>
      </c>
      <c r="C959" s="161"/>
      <c r="D959" s="236">
        <f t="shared" si="28"/>
      </c>
      <c r="E959" s="95"/>
      <c r="F959" s="237">
        <v>2140299</v>
      </c>
      <c r="G959" s="38">
        <f t="shared" si="29"/>
        <v>0</v>
      </c>
      <c r="H959" s="237" t="s">
        <v>834</v>
      </c>
    </row>
    <row r="960" spans="1:8" s="156" customFormat="1" ht="15">
      <c r="A960" s="233" t="s">
        <v>835</v>
      </c>
      <c r="B960" s="161">
        <f>SUM(B961:B969)</f>
        <v>0</v>
      </c>
      <c r="C960" s="161">
        <f>SUM(C961:C969)</f>
        <v>0</v>
      </c>
      <c r="D960" s="236">
        <f t="shared" si="28"/>
      </c>
      <c r="E960" s="95"/>
      <c r="F960" s="237">
        <v>21403</v>
      </c>
      <c r="G960" s="38">
        <f t="shared" si="29"/>
        <v>0</v>
      </c>
      <c r="H960" s="237" t="s">
        <v>835</v>
      </c>
    </row>
    <row r="961" spans="1:8" s="156" customFormat="1" ht="15">
      <c r="A961" s="233" t="s">
        <v>695</v>
      </c>
      <c r="B961" s="161">
        <f>VLOOKUP(F961,'[1]表二（旧）'!$F$5:$G$1311,2,FALSE)</f>
        <v>0</v>
      </c>
      <c r="C961" s="161"/>
      <c r="D961" s="236">
        <f t="shared" si="28"/>
      </c>
      <c r="E961" s="95"/>
      <c r="F961" s="237">
        <v>2140301</v>
      </c>
      <c r="G961" s="38">
        <f t="shared" si="29"/>
        <v>0</v>
      </c>
      <c r="H961" s="237" t="s">
        <v>695</v>
      </c>
    </row>
    <row r="962" spans="1:8" s="156" customFormat="1" ht="15">
      <c r="A962" s="233" t="s">
        <v>696</v>
      </c>
      <c r="B962" s="161">
        <f>VLOOKUP(F962,'[1]表二（旧）'!$F$5:$G$1311,2,FALSE)</f>
        <v>0</v>
      </c>
      <c r="C962" s="161"/>
      <c r="D962" s="236">
        <f t="shared" si="28"/>
      </c>
      <c r="E962" s="95"/>
      <c r="F962" s="237">
        <v>2140302</v>
      </c>
      <c r="G962" s="38">
        <f t="shared" si="29"/>
        <v>0</v>
      </c>
      <c r="H962" s="237" t="s">
        <v>696</v>
      </c>
    </row>
    <row r="963" spans="1:8" s="156" customFormat="1" ht="15">
      <c r="A963" s="233" t="s">
        <v>697</v>
      </c>
      <c r="B963" s="161">
        <f>VLOOKUP(F963,'[1]表二（旧）'!$F$5:$G$1311,2,FALSE)</f>
        <v>0</v>
      </c>
      <c r="C963" s="161"/>
      <c r="D963" s="236">
        <f t="shared" si="28"/>
      </c>
      <c r="E963" s="95"/>
      <c r="F963" s="237">
        <v>2140303</v>
      </c>
      <c r="G963" s="38">
        <f t="shared" si="29"/>
        <v>0</v>
      </c>
      <c r="H963" s="237" t="s">
        <v>697</v>
      </c>
    </row>
    <row r="964" spans="1:8" s="156" customFormat="1" ht="15">
      <c r="A964" s="233" t="s">
        <v>836</v>
      </c>
      <c r="B964" s="161">
        <f>VLOOKUP(F964,'[1]表二（旧）'!$F$5:$G$1311,2,FALSE)</f>
        <v>0</v>
      </c>
      <c r="C964" s="161"/>
      <c r="D964" s="236">
        <f t="shared" si="28"/>
      </c>
      <c r="E964" s="95"/>
      <c r="F964" s="237">
        <v>2140304</v>
      </c>
      <c r="G964" s="38">
        <f t="shared" si="29"/>
        <v>0</v>
      </c>
      <c r="H964" s="237" t="s">
        <v>836</v>
      </c>
    </row>
    <row r="965" spans="1:8" s="156" customFormat="1" ht="15">
      <c r="A965" s="233" t="s">
        <v>837</v>
      </c>
      <c r="B965" s="161">
        <f>VLOOKUP(F965,'[1]表二（旧）'!$F$5:$G$1311,2,FALSE)</f>
        <v>0</v>
      </c>
      <c r="C965" s="161"/>
      <c r="D965" s="236">
        <f aca="true" t="shared" si="30" ref="D965:D1028">IF(B965=0,"",ROUND(C965/B965*100,1))</f>
      </c>
      <c r="E965" s="95"/>
      <c r="F965" s="237">
        <v>2140305</v>
      </c>
      <c r="G965" s="38">
        <f aca="true" t="shared" si="31" ref="G965:G1028">SUM(C965)</f>
        <v>0</v>
      </c>
      <c r="H965" s="237" t="s">
        <v>837</v>
      </c>
    </row>
    <row r="966" spans="1:8" s="156" customFormat="1" ht="15">
      <c r="A966" s="233" t="s">
        <v>838</v>
      </c>
      <c r="B966" s="161">
        <f>VLOOKUP(F966,'[1]表二（旧）'!$F$5:$G$1311,2,FALSE)</f>
        <v>0</v>
      </c>
      <c r="C966" s="161"/>
      <c r="D966" s="236">
        <f t="shared" si="30"/>
      </c>
      <c r="E966" s="95"/>
      <c r="F966" s="237">
        <v>2140306</v>
      </c>
      <c r="G966" s="38">
        <f t="shared" si="31"/>
        <v>0</v>
      </c>
      <c r="H966" s="237" t="s">
        <v>838</v>
      </c>
    </row>
    <row r="967" spans="1:8" s="156" customFormat="1" ht="15">
      <c r="A967" s="233" t="s">
        <v>839</v>
      </c>
      <c r="B967" s="161">
        <f>VLOOKUP(F967,'[1]表二（旧）'!$F$5:$G$1311,2,FALSE)</f>
        <v>0</v>
      </c>
      <c r="C967" s="161"/>
      <c r="D967" s="236">
        <f t="shared" si="30"/>
      </c>
      <c r="E967" s="95"/>
      <c r="F967" s="237">
        <v>2140307</v>
      </c>
      <c r="G967" s="38">
        <f t="shared" si="31"/>
        <v>0</v>
      </c>
      <c r="H967" s="237" t="s">
        <v>839</v>
      </c>
    </row>
    <row r="968" spans="1:8" s="156" customFormat="1" ht="15">
      <c r="A968" s="233" t="s">
        <v>840</v>
      </c>
      <c r="B968" s="161">
        <f>VLOOKUP(F968,'[1]表二（旧）'!$F$5:$G$1311,2,FALSE)</f>
        <v>0</v>
      </c>
      <c r="C968" s="161"/>
      <c r="D968" s="236">
        <f t="shared" si="30"/>
      </c>
      <c r="E968" s="95"/>
      <c r="F968" s="237">
        <v>2140308</v>
      </c>
      <c r="G968" s="38">
        <f t="shared" si="31"/>
        <v>0</v>
      </c>
      <c r="H968" s="237" t="s">
        <v>840</v>
      </c>
    </row>
    <row r="969" spans="1:8" s="156" customFormat="1" ht="15">
      <c r="A969" s="233" t="s">
        <v>841</v>
      </c>
      <c r="B969" s="161">
        <f>VLOOKUP(F969,'[1]表二（旧）'!$F$5:$G$1311,2,FALSE)</f>
        <v>0</v>
      </c>
      <c r="C969" s="161"/>
      <c r="D969" s="236">
        <f t="shared" si="30"/>
      </c>
      <c r="E969" s="95"/>
      <c r="F969" s="237">
        <v>2140399</v>
      </c>
      <c r="G969" s="38">
        <f t="shared" si="31"/>
        <v>0</v>
      </c>
      <c r="H969" s="237" t="s">
        <v>841</v>
      </c>
    </row>
    <row r="970" spans="1:8" s="156" customFormat="1" ht="15">
      <c r="A970" s="233" t="s">
        <v>842</v>
      </c>
      <c r="B970" s="161">
        <f>SUM(B971:B974)</f>
        <v>913</v>
      </c>
      <c r="C970" s="161">
        <f>SUM(C971:C974)</f>
        <v>994</v>
      </c>
      <c r="D970" s="236">
        <f t="shared" si="30"/>
        <v>108.9</v>
      </c>
      <c r="E970" s="95"/>
      <c r="F970" s="237">
        <v>21404</v>
      </c>
      <c r="G970" s="38">
        <f t="shared" si="31"/>
        <v>994</v>
      </c>
      <c r="H970" s="237" t="s">
        <v>842</v>
      </c>
    </row>
    <row r="971" spans="1:8" s="156" customFormat="1" ht="15">
      <c r="A971" s="233" t="s">
        <v>843</v>
      </c>
      <c r="B971" s="161">
        <f>VLOOKUP(F971,'[1]表二（旧）'!$F$5:$G$1311,2,FALSE)</f>
        <v>342</v>
      </c>
      <c r="C971" s="161">
        <v>300</v>
      </c>
      <c r="D971" s="236">
        <f t="shared" si="30"/>
        <v>87.7</v>
      </c>
      <c r="E971" s="95"/>
      <c r="F971" s="237">
        <v>2140401</v>
      </c>
      <c r="G971" s="38">
        <f t="shared" si="31"/>
        <v>300</v>
      </c>
      <c r="H971" s="237" t="s">
        <v>843</v>
      </c>
    </row>
    <row r="972" spans="1:8" s="156" customFormat="1" ht="15">
      <c r="A972" s="233" t="s">
        <v>844</v>
      </c>
      <c r="B972" s="161">
        <f>VLOOKUP(F972,'[1]表二（旧）'!$F$5:$G$1311,2,FALSE)</f>
        <v>0</v>
      </c>
      <c r="C972" s="161">
        <v>553</v>
      </c>
      <c r="D972" s="236">
        <f t="shared" si="30"/>
      </c>
      <c r="E972" s="95"/>
      <c r="F972" s="237">
        <v>2140402</v>
      </c>
      <c r="G972" s="38">
        <f t="shared" si="31"/>
        <v>553</v>
      </c>
      <c r="H972" s="237" t="s">
        <v>844</v>
      </c>
    </row>
    <row r="973" spans="1:8" s="156" customFormat="1" ht="15">
      <c r="A973" s="233" t="s">
        <v>845</v>
      </c>
      <c r="B973" s="161">
        <f>VLOOKUP(F973,'[1]表二（旧）'!$F$5:$G$1311,2,FALSE)</f>
        <v>0</v>
      </c>
      <c r="C973" s="161">
        <v>141</v>
      </c>
      <c r="D973" s="236">
        <f t="shared" si="30"/>
      </c>
      <c r="E973" s="95"/>
      <c r="F973" s="237">
        <v>2140403</v>
      </c>
      <c r="G973" s="38">
        <f t="shared" si="31"/>
        <v>141</v>
      </c>
      <c r="H973" s="237" t="s">
        <v>845</v>
      </c>
    </row>
    <row r="974" spans="1:8" s="156" customFormat="1" ht="15">
      <c r="A974" s="233" t="s">
        <v>846</v>
      </c>
      <c r="B974" s="161">
        <f>VLOOKUP(F974,'[1]表二（旧）'!$F$5:$G$1311,2,FALSE)</f>
        <v>571</v>
      </c>
      <c r="C974" s="161"/>
      <c r="D974" s="236">
        <f t="shared" si="30"/>
        <v>0</v>
      </c>
      <c r="E974" s="95"/>
      <c r="F974" s="237">
        <v>2140499</v>
      </c>
      <c r="G974" s="38">
        <f t="shared" si="31"/>
        <v>0</v>
      </c>
      <c r="H974" s="237" t="s">
        <v>846</v>
      </c>
    </row>
    <row r="975" spans="1:8" s="156" customFormat="1" ht="15">
      <c r="A975" s="233" t="s">
        <v>847</v>
      </c>
      <c r="B975" s="161">
        <f>SUM(B976:B981)</f>
        <v>0</v>
      </c>
      <c r="C975" s="161">
        <f>SUM(C976:C981)</f>
        <v>0</v>
      </c>
      <c r="D975" s="236">
        <f t="shared" si="30"/>
      </c>
      <c r="E975" s="95"/>
      <c r="F975" s="237">
        <v>21405</v>
      </c>
      <c r="G975" s="38">
        <f t="shared" si="31"/>
        <v>0</v>
      </c>
      <c r="H975" s="237" t="s">
        <v>847</v>
      </c>
    </row>
    <row r="976" spans="1:8" s="156" customFormat="1" ht="15">
      <c r="A976" s="233" t="s">
        <v>695</v>
      </c>
      <c r="B976" s="161">
        <f>VLOOKUP(F976,'[1]表二（旧）'!$F$5:$G$1311,2,FALSE)</f>
        <v>0</v>
      </c>
      <c r="C976" s="161"/>
      <c r="D976" s="236">
        <f t="shared" si="30"/>
      </c>
      <c r="E976" s="95"/>
      <c r="F976" s="237">
        <v>2140501</v>
      </c>
      <c r="G976" s="38">
        <f t="shared" si="31"/>
        <v>0</v>
      </c>
      <c r="H976" s="237" t="s">
        <v>695</v>
      </c>
    </row>
    <row r="977" spans="1:8" s="156" customFormat="1" ht="15">
      <c r="A977" s="233" t="s">
        <v>696</v>
      </c>
      <c r="B977" s="161">
        <f>VLOOKUP(F977,'[1]表二（旧）'!$F$5:$G$1311,2,FALSE)</f>
        <v>0</v>
      </c>
      <c r="C977" s="161"/>
      <c r="D977" s="236">
        <f t="shared" si="30"/>
      </c>
      <c r="E977" s="95"/>
      <c r="F977" s="237">
        <v>2140502</v>
      </c>
      <c r="G977" s="38">
        <f t="shared" si="31"/>
        <v>0</v>
      </c>
      <c r="H977" s="237" t="s">
        <v>696</v>
      </c>
    </row>
    <row r="978" spans="1:8" s="156" customFormat="1" ht="15">
      <c r="A978" s="233" t="s">
        <v>697</v>
      </c>
      <c r="B978" s="161">
        <f>VLOOKUP(F978,'[1]表二（旧）'!$F$5:$G$1311,2,FALSE)</f>
        <v>0</v>
      </c>
      <c r="C978" s="161"/>
      <c r="D978" s="236">
        <f t="shared" si="30"/>
      </c>
      <c r="E978" s="95"/>
      <c r="F978" s="237">
        <v>2140503</v>
      </c>
      <c r="G978" s="38">
        <f t="shared" si="31"/>
        <v>0</v>
      </c>
      <c r="H978" s="237" t="s">
        <v>697</v>
      </c>
    </row>
    <row r="979" spans="1:8" s="156" customFormat="1" ht="15">
      <c r="A979" s="233" t="s">
        <v>833</v>
      </c>
      <c r="B979" s="161">
        <f>VLOOKUP(F979,'[1]表二（旧）'!$F$5:$G$1311,2,FALSE)</f>
        <v>0</v>
      </c>
      <c r="C979" s="161"/>
      <c r="D979" s="236">
        <f t="shared" si="30"/>
      </c>
      <c r="E979" s="95"/>
      <c r="F979" s="237">
        <v>2140504</v>
      </c>
      <c r="G979" s="38">
        <f t="shared" si="31"/>
        <v>0</v>
      </c>
      <c r="H979" s="237" t="s">
        <v>833</v>
      </c>
    </row>
    <row r="980" spans="1:8" s="156" customFormat="1" ht="15">
      <c r="A980" s="233" t="s">
        <v>848</v>
      </c>
      <c r="B980" s="161">
        <f>VLOOKUP(F980,'[1]表二（旧）'!$F$5:$G$1311,2,FALSE)</f>
        <v>0</v>
      </c>
      <c r="C980" s="161"/>
      <c r="D980" s="236">
        <f t="shared" si="30"/>
      </c>
      <c r="E980" s="95"/>
      <c r="F980" s="237">
        <v>2140505</v>
      </c>
      <c r="G980" s="38">
        <f t="shared" si="31"/>
        <v>0</v>
      </c>
      <c r="H980" s="237" t="s">
        <v>848</v>
      </c>
    </row>
    <row r="981" spans="1:8" s="156" customFormat="1" ht="15">
      <c r="A981" s="233" t="s">
        <v>849</v>
      </c>
      <c r="B981" s="161">
        <f>VLOOKUP(F981,'[1]表二（旧）'!$F$5:$G$1311,2,FALSE)</f>
        <v>0</v>
      </c>
      <c r="C981" s="161"/>
      <c r="D981" s="236">
        <f t="shared" si="30"/>
      </c>
      <c r="E981" s="95"/>
      <c r="F981" s="237">
        <v>2140599</v>
      </c>
      <c r="G981" s="38">
        <f t="shared" si="31"/>
        <v>0</v>
      </c>
      <c r="H981" s="237" t="s">
        <v>849</v>
      </c>
    </row>
    <row r="982" spans="1:8" s="156" customFormat="1" ht="15">
      <c r="A982" s="233" t="s">
        <v>850</v>
      </c>
      <c r="B982" s="161">
        <f>SUM(B983:B986)</f>
        <v>2123</v>
      </c>
      <c r="C982" s="161">
        <f>SUM(C983:C986)</f>
        <v>4230</v>
      </c>
      <c r="D982" s="236">
        <f t="shared" si="30"/>
        <v>199.2</v>
      </c>
      <c r="E982" s="95"/>
      <c r="F982" s="237">
        <v>21406</v>
      </c>
      <c r="G982" s="38">
        <f t="shared" si="31"/>
        <v>4230</v>
      </c>
      <c r="H982" s="237" t="s">
        <v>850</v>
      </c>
    </row>
    <row r="983" spans="1:8" s="156" customFormat="1" ht="15">
      <c r="A983" s="233" t="s">
        <v>851</v>
      </c>
      <c r="B983" s="161">
        <f>VLOOKUP(F983,'[1]表二（旧）'!$F$5:$G$1311,2,FALSE)</f>
        <v>0</v>
      </c>
      <c r="C983" s="161"/>
      <c r="D983" s="236">
        <f t="shared" si="30"/>
      </c>
      <c r="E983" s="95"/>
      <c r="F983" s="237">
        <v>2140601</v>
      </c>
      <c r="G983" s="38">
        <f t="shared" si="31"/>
        <v>0</v>
      </c>
      <c r="H983" s="237" t="s">
        <v>851</v>
      </c>
    </row>
    <row r="984" spans="1:8" s="156" customFormat="1" ht="15">
      <c r="A984" s="233" t="s">
        <v>852</v>
      </c>
      <c r="B984" s="161">
        <f>VLOOKUP(F984,'[1]表二（旧）'!$F$5:$G$1311,2,FALSE)</f>
        <v>2123</v>
      </c>
      <c r="C984" s="161">
        <v>4230</v>
      </c>
      <c r="D984" s="236">
        <f t="shared" si="30"/>
        <v>199.2</v>
      </c>
      <c r="E984" s="95"/>
      <c r="F984" s="237">
        <v>2140602</v>
      </c>
      <c r="G984" s="38">
        <f t="shared" si="31"/>
        <v>4230</v>
      </c>
      <c r="H984" s="237" t="s">
        <v>852</v>
      </c>
    </row>
    <row r="985" spans="1:8" s="156" customFormat="1" ht="15">
      <c r="A985" s="233" t="s">
        <v>853</v>
      </c>
      <c r="B985" s="161">
        <f>VLOOKUP(F985,'[1]表二（旧）'!$F$5:$G$1311,2,FALSE)</f>
        <v>0</v>
      </c>
      <c r="C985" s="161"/>
      <c r="D985" s="236">
        <f t="shared" si="30"/>
      </c>
      <c r="E985" s="95"/>
      <c r="F985" s="237">
        <v>2140603</v>
      </c>
      <c r="G985" s="38">
        <f t="shared" si="31"/>
        <v>0</v>
      </c>
      <c r="H985" s="237" t="s">
        <v>853</v>
      </c>
    </row>
    <row r="986" spans="1:8" s="156" customFormat="1" ht="15">
      <c r="A986" s="233" t="s">
        <v>854</v>
      </c>
      <c r="B986" s="161">
        <f>VLOOKUP(F986,'[1]表二（旧）'!$F$5:$G$1311,2,FALSE)</f>
        <v>0</v>
      </c>
      <c r="C986" s="161"/>
      <c r="D986" s="236">
        <f t="shared" si="30"/>
      </c>
      <c r="E986" s="95"/>
      <c r="F986" s="237">
        <v>2140699</v>
      </c>
      <c r="G986" s="38">
        <f t="shared" si="31"/>
        <v>0</v>
      </c>
      <c r="H986" s="237" t="s">
        <v>854</v>
      </c>
    </row>
    <row r="987" spans="1:8" s="156" customFormat="1" ht="15">
      <c r="A987" s="233" t="s">
        <v>855</v>
      </c>
      <c r="B987" s="161">
        <f>SUM(B988:B989)</f>
        <v>300</v>
      </c>
      <c r="C987" s="161">
        <f>SUM(C988:C989)</f>
        <v>0</v>
      </c>
      <c r="D987" s="236">
        <f t="shared" si="30"/>
        <v>0</v>
      </c>
      <c r="E987" s="95"/>
      <c r="F987" s="237">
        <v>21499</v>
      </c>
      <c r="G987" s="38">
        <f t="shared" si="31"/>
        <v>0</v>
      </c>
      <c r="H987" s="237" t="s">
        <v>855</v>
      </c>
    </row>
    <row r="988" spans="1:8" s="156" customFormat="1" ht="15">
      <c r="A988" s="233" t="s">
        <v>856</v>
      </c>
      <c r="B988" s="161">
        <f>VLOOKUP(F988,'[1]表二（旧）'!$F$5:$G$1311,2,FALSE)</f>
        <v>300</v>
      </c>
      <c r="C988" s="161"/>
      <c r="D988" s="236">
        <f t="shared" si="30"/>
        <v>0</v>
      </c>
      <c r="E988" s="95"/>
      <c r="F988" s="237">
        <v>2149901</v>
      </c>
      <c r="G988" s="38">
        <f t="shared" si="31"/>
        <v>0</v>
      </c>
      <c r="H988" s="237" t="s">
        <v>856</v>
      </c>
    </row>
    <row r="989" spans="1:8" s="156" customFormat="1" ht="15">
      <c r="A989" s="233" t="s">
        <v>857</v>
      </c>
      <c r="B989" s="161">
        <f>VLOOKUP(F989,'[1]表二（旧）'!$F$5:$G$1311,2,FALSE)</f>
        <v>0</v>
      </c>
      <c r="C989" s="161"/>
      <c r="D989" s="236">
        <f t="shared" si="30"/>
      </c>
      <c r="E989" s="95"/>
      <c r="F989" s="237">
        <v>2149999</v>
      </c>
      <c r="G989" s="38">
        <f t="shared" si="31"/>
        <v>0</v>
      </c>
      <c r="H989" s="237" t="s">
        <v>857</v>
      </c>
    </row>
    <row r="990" spans="1:8" s="156" customFormat="1" ht="15">
      <c r="A990" s="233" t="s">
        <v>858</v>
      </c>
      <c r="B990" s="161">
        <f>SUM(B991,B1001,B1017,B1022,B1036,B1043,B1050,)</f>
        <v>1278</v>
      </c>
      <c r="C990" s="161">
        <f>SUM(C991,C1001,C1017,C1022,C1036,C1043,C1050,)</f>
        <v>3500</v>
      </c>
      <c r="D990" s="236">
        <f t="shared" si="30"/>
        <v>273.9</v>
      </c>
      <c r="E990" s="95"/>
      <c r="F990" s="237">
        <v>215</v>
      </c>
      <c r="G990" s="38">
        <f t="shared" si="31"/>
        <v>3500</v>
      </c>
      <c r="H990" s="237" t="s">
        <v>858</v>
      </c>
    </row>
    <row r="991" spans="1:8" s="156" customFormat="1" ht="15">
      <c r="A991" s="233" t="s">
        <v>859</v>
      </c>
      <c r="B991" s="161">
        <f>SUM(B992:B1000)</f>
        <v>0</v>
      </c>
      <c r="C991" s="161">
        <f>SUM(C992:C1000)</f>
        <v>0</v>
      </c>
      <c r="D991" s="236">
        <f t="shared" si="30"/>
      </c>
      <c r="E991" s="95"/>
      <c r="F991" s="237">
        <v>21501</v>
      </c>
      <c r="G991" s="38">
        <f t="shared" si="31"/>
        <v>0</v>
      </c>
      <c r="H991" s="237" t="s">
        <v>859</v>
      </c>
    </row>
    <row r="992" spans="1:8" s="156" customFormat="1" ht="15">
      <c r="A992" s="233" t="s">
        <v>695</v>
      </c>
      <c r="B992" s="161">
        <f>VLOOKUP(F992,'[1]表二（旧）'!$F$5:$G$1311,2,FALSE)</f>
        <v>0</v>
      </c>
      <c r="C992" s="161"/>
      <c r="D992" s="236">
        <f t="shared" si="30"/>
      </c>
      <c r="E992" s="95"/>
      <c r="F992" s="237">
        <v>2150101</v>
      </c>
      <c r="G992" s="38">
        <f t="shared" si="31"/>
        <v>0</v>
      </c>
      <c r="H992" s="237" t="s">
        <v>695</v>
      </c>
    </row>
    <row r="993" spans="1:8" s="156" customFormat="1" ht="15">
      <c r="A993" s="233" t="s">
        <v>696</v>
      </c>
      <c r="B993" s="161">
        <f>VLOOKUP(F993,'[1]表二（旧）'!$F$5:$G$1311,2,FALSE)</f>
        <v>0</v>
      </c>
      <c r="C993" s="161"/>
      <c r="D993" s="236">
        <f t="shared" si="30"/>
      </c>
      <c r="E993" s="95"/>
      <c r="F993" s="237">
        <v>2150102</v>
      </c>
      <c r="G993" s="38">
        <f t="shared" si="31"/>
        <v>0</v>
      </c>
      <c r="H993" s="237" t="s">
        <v>696</v>
      </c>
    </row>
    <row r="994" spans="1:8" s="156" customFormat="1" ht="15">
      <c r="A994" s="233" t="s">
        <v>697</v>
      </c>
      <c r="B994" s="161">
        <f>VLOOKUP(F994,'[1]表二（旧）'!$F$5:$G$1311,2,FALSE)</f>
        <v>0</v>
      </c>
      <c r="C994" s="161"/>
      <c r="D994" s="236">
        <f t="shared" si="30"/>
      </c>
      <c r="E994" s="95"/>
      <c r="F994" s="237">
        <v>2150103</v>
      </c>
      <c r="G994" s="38">
        <f t="shared" si="31"/>
        <v>0</v>
      </c>
      <c r="H994" s="237" t="s">
        <v>697</v>
      </c>
    </row>
    <row r="995" spans="1:8" s="156" customFormat="1" ht="15">
      <c r="A995" s="233" t="s">
        <v>860</v>
      </c>
      <c r="B995" s="161">
        <f>VLOOKUP(F995,'[1]表二（旧）'!$F$5:$G$1311,2,FALSE)</f>
        <v>0</v>
      </c>
      <c r="C995" s="161"/>
      <c r="D995" s="236">
        <f t="shared" si="30"/>
      </c>
      <c r="E995" s="95"/>
      <c r="F995" s="237">
        <v>2150104</v>
      </c>
      <c r="G995" s="38">
        <f t="shared" si="31"/>
        <v>0</v>
      </c>
      <c r="H995" s="237" t="s">
        <v>860</v>
      </c>
    </row>
    <row r="996" spans="1:8" s="156" customFormat="1" ht="15">
      <c r="A996" s="233" t="s">
        <v>861</v>
      </c>
      <c r="B996" s="161">
        <f>VLOOKUP(F996,'[1]表二（旧）'!$F$5:$G$1311,2,FALSE)</f>
        <v>0</v>
      </c>
      <c r="C996" s="161"/>
      <c r="D996" s="236">
        <f t="shared" si="30"/>
      </c>
      <c r="E996" s="95"/>
      <c r="F996" s="237">
        <v>2150105</v>
      </c>
      <c r="G996" s="38">
        <f t="shared" si="31"/>
        <v>0</v>
      </c>
      <c r="H996" s="237" t="s">
        <v>861</v>
      </c>
    </row>
    <row r="997" spans="1:8" s="156" customFormat="1" ht="15">
      <c r="A997" s="233" t="s">
        <v>862</v>
      </c>
      <c r="B997" s="161">
        <f>VLOOKUP(F997,'[1]表二（旧）'!$F$5:$G$1311,2,FALSE)</f>
        <v>0</v>
      </c>
      <c r="C997" s="161"/>
      <c r="D997" s="236">
        <f t="shared" si="30"/>
      </c>
      <c r="E997" s="95"/>
      <c r="F997" s="237">
        <v>2150106</v>
      </c>
      <c r="G997" s="38">
        <f t="shared" si="31"/>
        <v>0</v>
      </c>
      <c r="H997" s="237" t="s">
        <v>862</v>
      </c>
    </row>
    <row r="998" spans="1:8" s="156" customFormat="1" ht="15">
      <c r="A998" s="233" t="s">
        <v>863</v>
      </c>
      <c r="B998" s="161">
        <f>VLOOKUP(F998,'[1]表二（旧）'!$F$5:$G$1311,2,FALSE)</f>
        <v>0</v>
      </c>
      <c r="C998" s="161"/>
      <c r="D998" s="236">
        <f t="shared" si="30"/>
      </c>
      <c r="E998" s="95"/>
      <c r="F998" s="237">
        <v>2150107</v>
      </c>
      <c r="G998" s="38">
        <f t="shared" si="31"/>
        <v>0</v>
      </c>
      <c r="H998" s="237" t="s">
        <v>863</v>
      </c>
    </row>
    <row r="999" spans="1:8" s="156" customFormat="1" ht="15">
      <c r="A999" s="233" t="s">
        <v>864</v>
      </c>
      <c r="B999" s="161">
        <f>VLOOKUP(F999,'[1]表二（旧）'!$F$5:$G$1311,2,FALSE)</f>
        <v>0</v>
      </c>
      <c r="C999" s="161"/>
      <c r="D999" s="236">
        <f t="shared" si="30"/>
      </c>
      <c r="E999" s="95"/>
      <c r="F999" s="237">
        <v>2150108</v>
      </c>
      <c r="G999" s="38">
        <f t="shared" si="31"/>
        <v>0</v>
      </c>
      <c r="H999" s="237" t="s">
        <v>864</v>
      </c>
    </row>
    <row r="1000" spans="1:8" s="156" customFormat="1" ht="15">
      <c r="A1000" s="233" t="s">
        <v>865</v>
      </c>
      <c r="B1000" s="161">
        <f>VLOOKUP(F1000,'[1]表二（旧）'!$F$5:$G$1311,2,FALSE)</f>
        <v>0</v>
      </c>
      <c r="C1000" s="161"/>
      <c r="D1000" s="236">
        <f t="shared" si="30"/>
      </c>
      <c r="E1000" s="95"/>
      <c r="F1000" s="237">
        <v>2150199</v>
      </c>
      <c r="G1000" s="38">
        <f t="shared" si="31"/>
        <v>0</v>
      </c>
      <c r="H1000" s="237" t="s">
        <v>865</v>
      </c>
    </row>
    <row r="1001" spans="1:8" s="156" customFormat="1" ht="15">
      <c r="A1001" s="233" t="s">
        <v>866</v>
      </c>
      <c r="B1001" s="161">
        <f>SUM(B1002:B1016)</f>
        <v>46</v>
      </c>
      <c r="C1001" s="161">
        <f>SUM(C1002:C1016)</f>
        <v>0</v>
      </c>
      <c r="D1001" s="236">
        <f t="shared" si="30"/>
        <v>0</v>
      </c>
      <c r="E1001" s="95"/>
      <c r="F1001" s="237">
        <v>21502</v>
      </c>
      <c r="G1001" s="38">
        <f t="shared" si="31"/>
        <v>0</v>
      </c>
      <c r="H1001" s="237" t="s">
        <v>866</v>
      </c>
    </row>
    <row r="1002" spans="1:8" s="156" customFormat="1" ht="15">
      <c r="A1002" s="233" t="s">
        <v>695</v>
      </c>
      <c r="B1002" s="161">
        <f>VLOOKUP(F1002,'[1]表二（旧）'!$F$5:$G$1311,2,FALSE)</f>
        <v>46</v>
      </c>
      <c r="C1002" s="161"/>
      <c r="D1002" s="236">
        <f t="shared" si="30"/>
        <v>0</v>
      </c>
      <c r="E1002" s="95"/>
      <c r="F1002" s="237">
        <v>2150201</v>
      </c>
      <c r="G1002" s="38">
        <f t="shared" si="31"/>
        <v>0</v>
      </c>
      <c r="H1002" s="237" t="s">
        <v>695</v>
      </c>
    </row>
    <row r="1003" spans="1:8" s="156" customFormat="1" ht="15">
      <c r="A1003" s="233" t="s">
        <v>696</v>
      </c>
      <c r="B1003" s="161">
        <f>VLOOKUP(F1003,'[1]表二（旧）'!$F$5:$G$1311,2,FALSE)</f>
        <v>0</v>
      </c>
      <c r="C1003" s="161"/>
      <c r="D1003" s="236">
        <f t="shared" si="30"/>
      </c>
      <c r="E1003" s="95"/>
      <c r="F1003" s="237">
        <v>2150202</v>
      </c>
      <c r="G1003" s="38">
        <f t="shared" si="31"/>
        <v>0</v>
      </c>
      <c r="H1003" s="237" t="s">
        <v>696</v>
      </c>
    </row>
    <row r="1004" spans="1:8" s="156" customFormat="1" ht="15">
      <c r="A1004" s="233" t="s">
        <v>697</v>
      </c>
      <c r="B1004" s="161">
        <f>VLOOKUP(F1004,'[1]表二（旧）'!$F$5:$G$1311,2,FALSE)</f>
        <v>0</v>
      </c>
      <c r="C1004" s="161"/>
      <c r="D1004" s="236">
        <f t="shared" si="30"/>
      </c>
      <c r="E1004" s="95"/>
      <c r="F1004" s="237">
        <v>2150203</v>
      </c>
      <c r="G1004" s="38">
        <f t="shared" si="31"/>
        <v>0</v>
      </c>
      <c r="H1004" s="237" t="s">
        <v>697</v>
      </c>
    </row>
    <row r="1005" spans="1:8" s="156" customFormat="1" ht="15">
      <c r="A1005" s="233" t="s">
        <v>867</v>
      </c>
      <c r="B1005" s="161">
        <f>VLOOKUP(F1005,'[1]表二（旧）'!$F$5:$G$1311,2,FALSE)</f>
        <v>0</v>
      </c>
      <c r="C1005" s="161"/>
      <c r="D1005" s="236">
        <f t="shared" si="30"/>
      </c>
      <c r="E1005" s="95"/>
      <c r="F1005" s="237">
        <v>2150204</v>
      </c>
      <c r="G1005" s="38">
        <f t="shared" si="31"/>
        <v>0</v>
      </c>
      <c r="H1005" s="237" t="s">
        <v>867</v>
      </c>
    </row>
    <row r="1006" spans="1:8" s="156" customFormat="1" ht="15">
      <c r="A1006" s="233" t="s">
        <v>868</v>
      </c>
      <c r="B1006" s="161">
        <f>VLOOKUP(F1006,'[1]表二（旧）'!$F$5:$G$1311,2,FALSE)</f>
        <v>0</v>
      </c>
      <c r="C1006" s="161"/>
      <c r="D1006" s="236">
        <f t="shared" si="30"/>
      </c>
      <c r="E1006" s="95"/>
      <c r="F1006" s="237">
        <v>2150205</v>
      </c>
      <c r="G1006" s="38">
        <f t="shared" si="31"/>
        <v>0</v>
      </c>
      <c r="H1006" s="237" t="s">
        <v>868</v>
      </c>
    </row>
    <row r="1007" spans="1:8" s="156" customFormat="1" ht="15">
      <c r="A1007" s="233" t="s">
        <v>869</v>
      </c>
      <c r="B1007" s="161">
        <f>VLOOKUP(F1007,'[1]表二（旧）'!$F$5:$G$1311,2,FALSE)</f>
        <v>0</v>
      </c>
      <c r="C1007" s="161"/>
      <c r="D1007" s="236">
        <f t="shared" si="30"/>
      </c>
      <c r="E1007" s="95"/>
      <c r="F1007" s="237">
        <v>2150206</v>
      </c>
      <c r="G1007" s="38">
        <f t="shared" si="31"/>
        <v>0</v>
      </c>
      <c r="H1007" s="237" t="s">
        <v>869</v>
      </c>
    </row>
    <row r="1008" spans="1:8" s="156" customFormat="1" ht="15">
      <c r="A1008" s="233" t="s">
        <v>870</v>
      </c>
      <c r="B1008" s="161">
        <f>VLOOKUP(F1008,'[1]表二（旧）'!$F$5:$G$1311,2,FALSE)</f>
        <v>0</v>
      </c>
      <c r="C1008" s="161"/>
      <c r="D1008" s="236">
        <f t="shared" si="30"/>
      </c>
      <c r="E1008" s="95"/>
      <c r="F1008" s="237">
        <v>2150207</v>
      </c>
      <c r="G1008" s="38">
        <f t="shared" si="31"/>
        <v>0</v>
      </c>
      <c r="H1008" s="237" t="s">
        <v>870</v>
      </c>
    </row>
    <row r="1009" spans="1:8" s="156" customFormat="1" ht="15">
      <c r="A1009" s="233" t="s">
        <v>871</v>
      </c>
      <c r="B1009" s="161">
        <f>VLOOKUP(F1009,'[1]表二（旧）'!$F$5:$G$1311,2,FALSE)</f>
        <v>0</v>
      </c>
      <c r="C1009" s="161"/>
      <c r="D1009" s="236">
        <f t="shared" si="30"/>
      </c>
      <c r="E1009" s="95"/>
      <c r="F1009" s="237">
        <v>2150208</v>
      </c>
      <c r="G1009" s="38">
        <f t="shared" si="31"/>
        <v>0</v>
      </c>
      <c r="H1009" s="237" t="s">
        <v>871</v>
      </c>
    </row>
    <row r="1010" spans="1:8" s="156" customFormat="1" ht="15">
      <c r="A1010" s="233" t="s">
        <v>872</v>
      </c>
      <c r="B1010" s="161">
        <f>VLOOKUP(F1010,'[1]表二（旧）'!$F$5:$G$1311,2,FALSE)</f>
        <v>0</v>
      </c>
      <c r="C1010" s="161"/>
      <c r="D1010" s="236">
        <f t="shared" si="30"/>
      </c>
      <c r="E1010" s="95"/>
      <c r="F1010" s="237">
        <v>2150209</v>
      </c>
      <c r="G1010" s="38">
        <f t="shared" si="31"/>
        <v>0</v>
      </c>
      <c r="H1010" s="237" t="s">
        <v>872</v>
      </c>
    </row>
    <row r="1011" spans="1:8" s="156" customFormat="1" ht="15">
      <c r="A1011" s="233" t="s">
        <v>873</v>
      </c>
      <c r="B1011" s="161">
        <f>VLOOKUP(F1011,'[1]表二（旧）'!$F$5:$G$1311,2,FALSE)</f>
        <v>0</v>
      </c>
      <c r="C1011" s="161"/>
      <c r="D1011" s="236">
        <f t="shared" si="30"/>
      </c>
      <c r="E1011" s="95"/>
      <c r="F1011" s="237">
        <v>2150210</v>
      </c>
      <c r="G1011" s="38">
        <f t="shared" si="31"/>
        <v>0</v>
      </c>
      <c r="H1011" s="237" t="s">
        <v>873</v>
      </c>
    </row>
    <row r="1012" spans="1:8" s="156" customFormat="1" ht="15">
      <c r="A1012" s="233" t="s">
        <v>874</v>
      </c>
      <c r="B1012" s="161">
        <f>VLOOKUP(F1012,'[1]表二（旧）'!$F$5:$G$1311,2,FALSE)</f>
        <v>0</v>
      </c>
      <c r="C1012" s="161"/>
      <c r="D1012" s="236">
        <f t="shared" si="30"/>
      </c>
      <c r="E1012" s="95"/>
      <c r="F1012" s="237">
        <v>2150212</v>
      </c>
      <c r="G1012" s="38">
        <f t="shared" si="31"/>
        <v>0</v>
      </c>
      <c r="H1012" s="237" t="s">
        <v>874</v>
      </c>
    </row>
    <row r="1013" spans="1:8" s="156" customFormat="1" ht="15">
      <c r="A1013" s="233" t="s">
        <v>875</v>
      </c>
      <c r="B1013" s="161">
        <f>VLOOKUP(F1013,'[1]表二（旧）'!$F$5:$G$1311,2,FALSE)</f>
        <v>0</v>
      </c>
      <c r="C1013" s="161"/>
      <c r="D1013" s="236">
        <f t="shared" si="30"/>
      </c>
      <c r="E1013" s="95"/>
      <c r="F1013" s="237">
        <v>2150213</v>
      </c>
      <c r="G1013" s="38">
        <f t="shared" si="31"/>
        <v>0</v>
      </c>
      <c r="H1013" s="237" t="s">
        <v>875</v>
      </c>
    </row>
    <row r="1014" spans="1:8" s="156" customFormat="1" ht="15">
      <c r="A1014" s="233" t="s">
        <v>876</v>
      </c>
      <c r="B1014" s="161">
        <f>VLOOKUP(F1014,'[1]表二（旧）'!$F$5:$G$1311,2,FALSE)</f>
        <v>0</v>
      </c>
      <c r="C1014" s="161"/>
      <c r="D1014" s="236">
        <f t="shared" si="30"/>
      </c>
      <c r="E1014" s="95"/>
      <c r="F1014" s="237">
        <v>2150214</v>
      </c>
      <c r="G1014" s="38">
        <f t="shared" si="31"/>
        <v>0</v>
      </c>
      <c r="H1014" s="237" t="s">
        <v>876</v>
      </c>
    </row>
    <row r="1015" spans="1:8" s="156" customFormat="1" ht="15">
      <c r="A1015" s="233" t="s">
        <v>877</v>
      </c>
      <c r="B1015" s="161">
        <f>VLOOKUP(F1015,'[1]表二（旧）'!$F$5:$G$1311,2,FALSE)</f>
        <v>0</v>
      </c>
      <c r="C1015" s="161"/>
      <c r="D1015" s="236">
        <f t="shared" si="30"/>
      </c>
      <c r="E1015" s="95"/>
      <c r="F1015" s="237">
        <v>2150215</v>
      </c>
      <c r="G1015" s="38">
        <f t="shared" si="31"/>
        <v>0</v>
      </c>
      <c r="H1015" s="237" t="s">
        <v>877</v>
      </c>
    </row>
    <row r="1016" spans="1:8" s="156" customFormat="1" ht="15">
      <c r="A1016" s="233" t="s">
        <v>878</v>
      </c>
      <c r="B1016" s="161">
        <f>VLOOKUP(F1016,'[1]表二（旧）'!$F$5:$G$1311,2,FALSE)</f>
        <v>0</v>
      </c>
      <c r="C1016" s="161"/>
      <c r="D1016" s="236">
        <f t="shared" si="30"/>
      </c>
      <c r="E1016" s="95"/>
      <c r="F1016" s="237">
        <v>2150299</v>
      </c>
      <c r="G1016" s="38">
        <f t="shared" si="31"/>
        <v>0</v>
      </c>
      <c r="H1016" s="237" t="s">
        <v>878</v>
      </c>
    </row>
    <row r="1017" spans="1:8" s="156" customFormat="1" ht="15">
      <c r="A1017" s="233" t="s">
        <v>879</v>
      </c>
      <c r="B1017" s="161">
        <f>SUM(B1018:B1021)</f>
        <v>0</v>
      </c>
      <c r="C1017" s="161">
        <f>SUM(C1018:C1021)</f>
        <v>0</v>
      </c>
      <c r="D1017" s="236">
        <f t="shared" si="30"/>
      </c>
      <c r="E1017" s="95"/>
      <c r="F1017" s="237">
        <v>21503</v>
      </c>
      <c r="G1017" s="38">
        <f t="shared" si="31"/>
        <v>0</v>
      </c>
      <c r="H1017" s="237" t="s">
        <v>879</v>
      </c>
    </row>
    <row r="1018" spans="1:8" s="156" customFormat="1" ht="15">
      <c r="A1018" s="233" t="s">
        <v>695</v>
      </c>
      <c r="B1018" s="161">
        <f>VLOOKUP(F1018,'[1]表二（旧）'!$F$5:$G$1311,2,FALSE)</f>
        <v>0</v>
      </c>
      <c r="C1018" s="161"/>
      <c r="D1018" s="236">
        <f t="shared" si="30"/>
      </c>
      <c r="E1018" s="95"/>
      <c r="F1018" s="237">
        <v>2150301</v>
      </c>
      <c r="G1018" s="38">
        <f t="shared" si="31"/>
        <v>0</v>
      </c>
      <c r="H1018" s="237" t="s">
        <v>695</v>
      </c>
    </row>
    <row r="1019" spans="1:8" s="156" customFormat="1" ht="15">
      <c r="A1019" s="233" t="s">
        <v>696</v>
      </c>
      <c r="B1019" s="161">
        <f>VLOOKUP(F1019,'[1]表二（旧）'!$F$5:$G$1311,2,FALSE)</f>
        <v>0</v>
      </c>
      <c r="C1019" s="161"/>
      <c r="D1019" s="236">
        <f t="shared" si="30"/>
      </c>
      <c r="E1019" s="95"/>
      <c r="F1019" s="237">
        <v>2150302</v>
      </c>
      <c r="G1019" s="38">
        <f t="shared" si="31"/>
        <v>0</v>
      </c>
      <c r="H1019" s="237" t="s">
        <v>696</v>
      </c>
    </row>
    <row r="1020" spans="1:8" s="156" customFormat="1" ht="15">
      <c r="A1020" s="233" t="s">
        <v>697</v>
      </c>
      <c r="B1020" s="161">
        <f>VLOOKUP(F1020,'[1]表二（旧）'!$F$5:$G$1311,2,FALSE)</f>
        <v>0</v>
      </c>
      <c r="C1020" s="161"/>
      <c r="D1020" s="236">
        <f t="shared" si="30"/>
      </c>
      <c r="E1020" s="95"/>
      <c r="F1020" s="237">
        <v>2150303</v>
      </c>
      <c r="G1020" s="38">
        <f t="shared" si="31"/>
        <v>0</v>
      </c>
      <c r="H1020" s="237" t="s">
        <v>697</v>
      </c>
    </row>
    <row r="1021" spans="1:8" s="156" customFormat="1" ht="15">
      <c r="A1021" s="233" t="s">
        <v>880</v>
      </c>
      <c r="B1021" s="161">
        <f>VLOOKUP(F1021,'[1]表二（旧）'!$F$5:$G$1311,2,FALSE)</f>
        <v>0</v>
      </c>
      <c r="C1021" s="161"/>
      <c r="D1021" s="236">
        <f t="shared" si="30"/>
      </c>
      <c r="E1021" s="95"/>
      <c r="F1021" s="237">
        <v>2150399</v>
      </c>
      <c r="G1021" s="38">
        <f t="shared" si="31"/>
        <v>0</v>
      </c>
      <c r="H1021" s="237" t="s">
        <v>880</v>
      </c>
    </row>
    <row r="1022" spans="1:8" s="156" customFormat="1" ht="15">
      <c r="A1022" s="233" t="s">
        <v>881</v>
      </c>
      <c r="B1022" s="161">
        <f>SUM(B1023:B1035)</f>
        <v>56</v>
      </c>
      <c r="C1022" s="161">
        <f>SUM(C1023:C1035)</f>
        <v>0</v>
      </c>
      <c r="D1022" s="236">
        <f t="shared" si="30"/>
        <v>0</v>
      </c>
      <c r="E1022" s="95"/>
      <c r="F1022" s="237">
        <v>21505</v>
      </c>
      <c r="G1022" s="38">
        <f t="shared" si="31"/>
        <v>0</v>
      </c>
      <c r="H1022" s="237" t="s">
        <v>881</v>
      </c>
    </row>
    <row r="1023" spans="1:8" s="156" customFormat="1" ht="15">
      <c r="A1023" s="233" t="s">
        <v>695</v>
      </c>
      <c r="B1023" s="161">
        <f>VLOOKUP(F1023,'[1]表二（旧）'!$F$5:$G$1311,2,FALSE)</f>
        <v>51</v>
      </c>
      <c r="C1023" s="161"/>
      <c r="D1023" s="236">
        <f t="shared" si="30"/>
        <v>0</v>
      </c>
      <c r="E1023" s="95"/>
      <c r="F1023" s="237">
        <v>2150501</v>
      </c>
      <c r="G1023" s="38">
        <f t="shared" si="31"/>
        <v>0</v>
      </c>
      <c r="H1023" s="237" t="s">
        <v>695</v>
      </c>
    </row>
    <row r="1024" spans="1:8" s="156" customFormat="1" ht="15">
      <c r="A1024" s="233" t="s">
        <v>696</v>
      </c>
      <c r="B1024" s="161">
        <f>VLOOKUP(F1024,'[1]表二（旧）'!$F$5:$G$1311,2,FALSE)</f>
        <v>0</v>
      </c>
      <c r="C1024" s="161"/>
      <c r="D1024" s="236">
        <f t="shared" si="30"/>
      </c>
      <c r="E1024" s="95"/>
      <c r="F1024" s="237">
        <v>2150502</v>
      </c>
      <c r="G1024" s="38">
        <f t="shared" si="31"/>
        <v>0</v>
      </c>
      <c r="H1024" s="237" t="s">
        <v>696</v>
      </c>
    </row>
    <row r="1025" spans="1:8" s="156" customFormat="1" ht="15">
      <c r="A1025" s="233" t="s">
        <v>697</v>
      </c>
      <c r="B1025" s="161">
        <f>VLOOKUP(F1025,'[1]表二（旧）'!$F$5:$G$1311,2,FALSE)</f>
        <v>0</v>
      </c>
      <c r="C1025" s="161"/>
      <c r="D1025" s="236">
        <f t="shared" si="30"/>
      </c>
      <c r="E1025" s="95"/>
      <c r="F1025" s="237">
        <v>2150503</v>
      </c>
      <c r="G1025" s="38">
        <f t="shared" si="31"/>
        <v>0</v>
      </c>
      <c r="H1025" s="237" t="s">
        <v>697</v>
      </c>
    </row>
    <row r="1026" spans="1:8" s="156" customFormat="1" ht="15">
      <c r="A1026" s="233" t="s">
        <v>882</v>
      </c>
      <c r="B1026" s="161">
        <f>VLOOKUP(F1026,'[1]表二（旧）'!$F$5:$G$1311,2,FALSE)</f>
        <v>0</v>
      </c>
      <c r="C1026" s="161"/>
      <c r="D1026" s="236">
        <f t="shared" si="30"/>
      </c>
      <c r="E1026" s="95"/>
      <c r="F1026" s="237">
        <v>2150505</v>
      </c>
      <c r="G1026" s="38">
        <f t="shared" si="31"/>
        <v>0</v>
      </c>
      <c r="H1026" s="237" t="s">
        <v>882</v>
      </c>
    </row>
    <row r="1027" spans="1:8" s="156" customFormat="1" ht="15">
      <c r="A1027" s="233" t="s">
        <v>883</v>
      </c>
      <c r="B1027" s="161">
        <f>VLOOKUP(F1027,'[1]表二（旧）'!$F$5:$G$1311,2,FALSE)</f>
        <v>0</v>
      </c>
      <c r="C1027" s="161"/>
      <c r="D1027" s="236">
        <f t="shared" si="30"/>
      </c>
      <c r="E1027" s="95"/>
      <c r="F1027" s="237">
        <v>2150506</v>
      </c>
      <c r="G1027" s="38">
        <f t="shared" si="31"/>
        <v>0</v>
      </c>
      <c r="H1027" s="237" t="s">
        <v>883</v>
      </c>
    </row>
    <row r="1028" spans="1:8" s="156" customFormat="1" ht="15">
      <c r="A1028" s="233" t="s">
        <v>884</v>
      </c>
      <c r="B1028" s="161">
        <f>VLOOKUP(F1028,'[1]表二（旧）'!$F$5:$G$1311,2,FALSE)</f>
        <v>0</v>
      </c>
      <c r="C1028" s="161"/>
      <c r="D1028" s="236">
        <f t="shared" si="30"/>
      </c>
      <c r="E1028" s="95"/>
      <c r="F1028" s="237">
        <v>2150507</v>
      </c>
      <c r="G1028" s="38">
        <f t="shared" si="31"/>
        <v>0</v>
      </c>
      <c r="H1028" s="237" t="s">
        <v>884</v>
      </c>
    </row>
    <row r="1029" spans="1:8" s="156" customFormat="1" ht="15">
      <c r="A1029" s="233" t="s">
        <v>885</v>
      </c>
      <c r="B1029" s="161">
        <f>VLOOKUP(F1029,'[1]表二（旧）'!$F$5:$G$1311,2,FALSE)</f>
        <v>0</v>
      </c>
      <c r="C1029" s="161"/>
      <c r="D1029" s="236">
        <f aca="true" t="shared" si="32" ref="D1029:D1092">IF(B1029=0,"",ROUND(C1029/B1029*100,1))</f>
      </c>
      <c r="E1029" s="95"/>
      <c r="F1029" s="237">
        <v>2150508</v>
      </c>
      <c r="G1029" s="38">
        <f aca="true" t="shared" si="33" ref="G1029:G1092">SUM(C1029)</f>
        <v>0</v>
      </c>
      <c r="H1029" s="237" t="s">
        <v>885</v>
      </c>
    </row>
    <row r="1030" spans="1:8" s="156" customFormat="1" ht="15">
      <c r="A1030" s="233" t="s">
        <v>886</v>
      </c>
      <c r="B1030" s="161">
        <f>VLOOKUP(F1030,'[1]表二（旧）'!$F$5:$G$1311,2,FALSE)</f>
        <v>0</v>
      </c>
      <c r="C1030" s="161"/>
      <c r="D1030" s="236">
        <f t="shared" si="32"/>
      </c>
      <c r="E1030" s="95"/>
      <c r="F1030" s="237">
        <v>2150509</v>
      </c>
      <c r="G1030" s="38">
        <f t="shared" si="33"/>
        <v>0</v>
      </c>
      <c r="H1030" s="237" t="s">
        <v>886</v>
      </c>
    </row>
    <row r="1031" spans="1:8" s="156" customFormat="1" ht="15">
      <c r="A1031" s="233" t="s">
        <v>887</v>
      </c>
      <c r="B1031" s="161">
        <f>VLOOKUP(F1031,'[1]表二（旧）'!$F$5:$G$1311,2,FALSE)</f>
        <v>0</v>
      </c>
      <c r="C1031" s="161"/>
      <c r="D1031" s="236">
        <f t="shared" si="32"/>
      </c>
      <c r="E1031" s="95"/>
      <c r="F1031" s="237">
        <v>2150510</v>
      </c>
      <c r="G1031" s="38">
        <f t="shared" si="33"/>
        <v>0</v>
      </c>
      <c r="H1031" s="237" t="s">
        <v>887</v>
      </c>
    </row>
    <row r="1032" spans="1:8" s="156" customFormat="1" ht="15">
      <c r="A1032" s="233" t="s">
        <v>888</v>
      </c>
      <c r="B1032" s="161">
        <f>VLOOKUP(F1032,'[1]表二（旧）'!$F$5:$G$1311,2,FALSE)</f>
        <v>0</v>
      </c>
      <c r="C1032" s="161"/>
      <c r="D1032" s="236">
        <f t="shared" si="32"/>
      </c>
      <c r="E1032" s="95"/>
      <c r="F1032" s="237">
        <v>2150511</v>
      </c>
      <c r="G1032" s="38">
        <f t="shared" si="33"/>
        <v>0</v>
      </c>
      <c r="H1032" s="237" t="s">
        <v>888</v>
      </c>
    </row>
    <row r="1033" spans="1:8" s="156" customFormat="1" ht="15">
      <c r="A1033" s="233" t="s">
        <v>833</v>
      </c>
      <c r="B1033" s="161">
        <f>VLOOKUP(F1033,'[1]表二（旧）'!$F$5:$G$1311,2,FALSE)</f>
        <v>0</v>
      </c>
      <c r="C1033" s="161"/>
      <c r="D1033" s="236">
        <f t="shared" si="32"/>
      </c>
      <c r="E1033" s="95"/>
      <c r="F1033" s="237">
        <v>2150513</v>
      </c>
      <c r="G1033" s="38">
        <f t="shared" si="33"/>
        <v>0</v>
      </c>
      <c r="H1033" s="237" t="s">
        <v>833</v>
      </c>
    </row>
    <row r="1034" spans="1:8" s="156" customFormat="1" ht="15">
      <c r="A1034" s="233" t="s">
        <v>889</v>
      </c>
      <c r="B1034" s="161">
        <f>VLOOKUP(F1034,'[1]表二（旧）'!$F$5:$G$1311,2,FALSE)</f>
        <v>0</v>
      </c>
      <c r="C1034" s="161"/>
      <c r="D1034" s="236">
        <f t="shared" si="32"/>
      </c>
      <c r="E1034" s="95"/>
      <c r="F1034" s="237">
        <v>2150515</v>
      </c>
      <c r="G1034" s="38">
        <f t="shared" si="33"/>
        <v>0</v>
      </c>
      <c r="H1034" s="237" t="s">
        <v>889</v>
      </c>
    </row>
    <row r="1035" spans="1:8" s="156" customFormat="1" ht="15">
      <c r="A1035" s="233" t="s">
        <v>890</v>
      </c>
      <c r="B1035" s="161">
        <f>VLOOKUP(F1035,'[1]表二（旧）'!$F$5:$G$1311,2,FALSE)</f>
        <v>5</v>
      </c>
      <c r="C1035" s="161"/>
      <c r="D1035" s="236">
        <f t="shared" si="32"/>
        <v>0</v>
      </c>
      <c r="E1035" s="95"/>
      <c r="F1035" s="237">
        <v>2150599</v>
      </c>
      <c r="G1035" s="38">
        <f t="shared" si="33"/>
        <v>0</v>
      </c>
      <c r="H1035" s="237" t="s">
        <v>890</v>
      </c>
    </row>
    <row r="1036" spans="1:8" s="156" customFormat="1" ht="15">
      <c r="A1036" s="233" t="s">
        <v>891</v>
      </c>
      <c r="B1036" s="161">
        <f>SUM(B1037:B1042)</f>
        <v>0</v>
      </c>
      <c r="C1036" s="161">
        <f>SUM(C1037:C1042)</f>
        <v>0</v>
      </c>
      <c r="D1036" s="236">
        <f t="shared" si="32"/>
      </c>
      <c r="E1036" s="95"/>
      <c r="F1036" s="237">
        <v>21507</v>
      </c>
      <c r="G1036" s="38">
        <f t="shared" si="33"/>
        <v>0</v>
      </c>
      <c r="H1036" s="237" t="s">
        <v>891</v>
      </c>
    </row>
    <row r="1037" spans="1:8" s="156" customFormat="1" ht="15">
      <c r="A1037" s="233" t="s">
        <v>695</v>
      </c>
      <c r="B1037" s="161">
        <f>VLOOKUP(F1037,'[1]表二（旧）'!$F$5:$G$1311,2,FALSE)</f>
        <v>0</v>
      </c>
      <c r="C1037" s="161"/>
      <c r="D1037" s="236">
        <f t="shared" si="32"/>
      </c>
      <c r="E1037" s="95"/>
      <c r="F1037" s="237">
        <v>2150701</v>
      </c>
      <c r="G1037" s="38">
        <f t="shared" si="33"/>
        <v>0</v>
      </c>
      <c r="H1037" s="237" t="s">
        <v>695</v>
      </c>
    </row>
    <row r="1038" spans="1:8" s="156" customFormat="1" ht="15">
      <c r="A1038" s="233" t="s">
        <v>696</v>
      </c>
      <c r="B1038" s="161">
        <f>VLOOKUP(F1038,'[1]表二（旧）'!$F$5:$G$1311,2,FALSE)</f>
        <v>0</v>
      </c>
      <c r="C1038" s="161"/>
      <c r="D1038" s="236">
        <f t="shared" si="32"/>
      </c>
      <c r="E1038" s="95"/>
      <c r="F1038" s="237">
        <v>2150702</v>
      </c>
      <c r="G1038" s="38">
        <f t="shared" si="33"/>
        <v>0</v>
      </c>
      <c r="H1038" s="237" t="s">
        <v>696</v>
      </c>
    </row>
    <row r="1039" spans="1:8" s="156" customFormat="1" ht="15">
      <c r="A1039" s="233" t="s">
        <v>697</v>
      </c>
      <c r="B1039" s="161">
        <f>VLOOKUP(F1039,'[1]表二（旧）'!$F$5:$G$1311,2,FALSE)</f>
        <v>0</v>
      </c>
      <c r="C1039" s="161"/>
      <c r="D1039" s="236">
        <f t="shared" si="32"/>
      </c>
      <c r="E1039" s="95"/>
      <c r="F1039" s="237">
        <v>2150703</v>
      </c>
      <c r="G1039" s="38">
        <f t="shared" si="33"/>
        <v>0</v>
      </c>
      <c r="H1039" s="237" t="s">
        <v>697</v>
      </c>
    </row>
    <row r="1040" spans="1:8" s="156" customFormat="1" ht="15">
      <c r="A1040" s="233" t="s">
        <v>892</v>
      </c>
      <c r="B1040" s="161">
        <f>VLOOKUP(F1040,'[1]表二（旧）'!$F$5:$G$1311,2,FALSE)</f>
        <v>0</v>
      </c>
      <c r="C1040" s="161"/>
      <c r="D1040" s="236">
        <f t="shared" si="32"/>
      </c>
      <c r="E1040" s="95"/>
      <c r="F1040" s="237">
        <v>2150704</v>
      </c>
      <c r="G1040" s="38">
        <f t="shared" si="33"/>
        <v>0</v>
      </c>
      <c r="H1040" s="237" t="s">
        <v>892</v>
      </c>
    </row>
    <row r="1041" spans="1:8" s="156" customFormat="1" ht="15">
      <c r="A1041" s="233" t="s">
        <v>893</v>
      </c>
      <c r="B1041" s="161"/>
      <c r="C1041" s="161"/>
      <c r="D1041" s="236">
        <f t="shared" si="32"/>
      </c>
      <c r="E1041" s="95"/>
      <c r="F1041" s="237">
        <v>2150705</v>
      </c>
      <c r="G1041" s="38">
        <f t="shared" si="33"/>
        <v>0</v>
      </c>
      <c r="H1041" s="237" t="s">
        <v>893</v>
      </c>
    </row>
    <row r="1042" spans="1:8" s="156" customFormat="1" ht="15">
      <c r="A1042" s="233" t="s">
        <v>894</v>
      </c>
      <c r="B1042" s="161">
        <f>VLOOKUP(F1042,'[1]表二（旧）'!$F$5:$G$1311,2,FALSE)</f>
        <v>0</v>
      </c>
      <c r="C1042" s="161"/>
      <c r="D1042" s="236">
        <f t="shared" si="32"/>
      </c>
      <c r="E1042" s="95"/>
      <c r="F1042" s="237">
        <v>2150799</v>
      </c>
      <c r="G1042" s="38">
        <f t="shared" si="33"/>
        <v>0</v>
      </c>
      <c r="H1042" s="237" t="s">
        <v>894</v>
      </c>
    </row>
    <row r="1043" spans="1:8" s="156" customFormat="1" ht="15">
      <c r="A1043" s="233" t="s">
        <v>895</v>
      </c>
      <c r="B1043" s="161">
        <f>SUM(B1044:B1049)</f>
        <v>1176</v>
      </c>
      <c r="C1043" s="161">
        <f>SUM(C1044:C1049)</f>
        <v>3500</v>
      </c>
      <c r="D1043" s="236">
        <f t="shared" si="32"/>
        <v>297.6</v>
      </c>
      <c r="E1043" s="95"/>
      <c r="F1043" s="237">
        <v>21508</v>
      </c>
      <c r="G1043" s="38">
        <f t="shared" si="33"/>
        <v>3500</v>
      </c>
      <c r="H1043" s="237" t="s">
        <v>895</v>
      </c>
    </row>
    <row r="1044" spans="1:8" s="156" customFormat="1" ht="15">
      <c r="A1044" s="233" t="s">
        <v>695</v>
      </c>
      <c r="B1044" s="161">
        <f>VLOOKUP(F1044,'[1]表二（旧）'!$F$5:$G$1311,2,FALSE)</f>
        <v>47</v>
      </c>
      <c r="C1044" s="161"/>
      <c r="D1044" s="236">
        <f t="shared" si="32"/>
        <v>0</v>
      </c>
      <c r="E1044" s="95"/>
      <c r="F1044" s="237">
        <v>2150801</v>
      </c>
      <c r="G1044" s="38">
        <f t="shared" si="33"/>
        <v>0</v>
      </c>
      <c r="H1044" s="237" t="s">
        <v>695</v>
      </c>
    </row>
    <row r="1045" spans="1:8" s="156" customFormat="1" ht="15">
      <c r="A1045" s="233" t="s">
        <v>696</v>
      </c>
      <c r="B1045" s="161">
        <f>VLOOKUP(F1045,'[1]表二（旧）'!$F$5:$G$1311,2,FALSE)</f>
        <v>0</v>
      </c>
      <c r="C1045" s="161"/>
      <c r="D1045" s="236">
        <f t="shared" si="32"/>
      </c>
      <c r="E1045" s="95"/>
      <c r="F1045" s="237">
        <v>2150802</v>
      </c>
      <c r="G1045" s="38">
        <f t="shared" si="33"/>
        <v>0</v>
      </c>
      <c r="H1045" s="237" t="s">
        <v>696</v>
      </c>
    </row>
    <row r="1046" spans="1:8" s="156" customFormat="1" ht="15">
      <c r="A1046" s="233" t="s">
        <v>697</v>
      </c>
      <c r="B1046" s="161">
        <f>VLOOKUP(F1046,'[1]表二（旧）'!$F$5:$G$1311,2,FALSE)</f>
        <v>0</v>
      </c>
      <c r="C1046" s="161"/>
      <c r="D1046" s="236">
        <f t="shared" si="32"/>
      </c>
      <c r="E1046" s="95"/>
      <c r="F1046" s="237">
        <v>2150803</v>
      </c>
      <c r="G1046" s="38">
        <f t="shared" si="33"/>
        <v>0</v>
      </c>
      <c r="H1046" s="237" t="s">
        <v>697</v>
      </c>
    </row>
    <row r="1047" spans="1:8" s="156" customFormat="1" ht="15">
      <c r="A1047" s="233" t="s">
        <v>896</v>
      </c>
      <c r="B1047" s="161">
        <f>VLOOKUP(F1047,'[1]表二（旧）'!$F$5:$G$1311,2,FALSE)</f>
        <v>0</v>
      </c>
      <c r="C1047" s="161"/>
      <c r="D1047" s="236">
        <f t="shared" si="32"/>
      </c>
      <c r="E1047" s="95"/>
      <c r="F1047" s="237">
        <v>2150804</v>
      </c>
      <c r="G1047" s="38">
        <f t="shared" si="33"/>
        <v>0</v>
      </c>
      <c r="H1047" s="237" t="s">
        <v>896</v>
      </c>
    </row>
    <row r="1048" spans="1:8" s="156" customFormat="1" ht="15">
      <c r="A1048" s="233" t="s">
        <v>897</v>
      </c>
      <c r="B1048" s="161">
        <f>VLOOKUP(F1048,'[1]表二（旧）'!$F$5:$G$1311,2,FALSE)</f>
        <v>1129</v>
      </c>
      <c r="C1048" s="161">
        <v>3500</v>
      </c>
      <c r="D1048" s="236">
        <f t="shared" si="32"/>
        <v>310</v>
      </c>
      <c r="E1048" s="95"/>
      <c r="F1048" s="237">
        <v>2150805</v>
      </c>
      <c r="G1048" s="38">
        <f t="shared" si="33"/>
        <v>3500</v>
      </c>
      <c r="H1048" s="237" t="s">
        <v>897</v>
      </c>
    </row>
    <row r="1049" spans="1:8" s="156" customFormat="1" ht="15">
      <c r="A1049" s="233" t="s">
        <v>898</v>
      </c>
      <c r="B1049" s="161">
        <f>VLOOKUP(F1049,'[1]表二（旧）'!$F$5:$G$1311,2,FALSE)</f>
        <v>0</v>
      </c>
      <c r="C1049" s="161"/>
      <c r="D1049" s="236">
        <f t="shared" si="32"/>
      </c>
      <c r="E1049" s="95"/>
      <c r="F1049" s="237">
        <v>2150899</v>
      </c>
      <c r="G1049" s="38">
        <f t="shared" si="33"/>
        <v>0</v>
      </c>
      <c r="H1049" s="237" t="s">
        <v>898</v>
      </c>
    </row>
    <row r="1050" spans="1:8" s="156" customFormat="1" ht="15">
      <c r="A1050" s="233" t="s">
        <v>899</v>
      </c>
      <c r="B1050" s="161">
        <f>SUM(B1051:B1055)</f>
        <v>0</v>
      </c>
      <c r="C1050" s="161">
        <f>SUM(C1051:C1055)</f>
        <v>0</v>
      </c>
      <c r="D1050" s="236">
        <f t="shared" si="32"/>
      </c>
      <c r="E1050" s="95"/>
      <c r="F1050" s="237">
        <v>21599</v>
      </c>
      <c r="G1050" s="38">
        <f t="shared" si="33"/>
        <v>0</v>
      </c>
      <c r="H1050" s="237" t="s">
        <v>899</v>
      </c>
    </row>
    <row r="1051" spans="1:8" s="156" customFormat="1" ht="15">
      <c r="A1051" s="233" t="s">
        <v>900</v>
      </c>
      <c r="B1051" s="161">
        <f>VLOOKUP(F1051,'[1]表二（旧）'!$F$5:$G$1311,2,FALSE)</f>
        <v>0</v>
      </c>
      <c r="C1051" s="161"/>
      <c r="D1051" s="236">
        <f t="shared" si="32"/>
      </c>
      <c r="E1051" s="95"/>
      <c r="F1051" s="237">
        <v>2159901</v>
      </c>
      <c r="G1051" s="38">
        <f t="shared" si="33"/>
        <v>0</v>
      </c>
      <c r="H1051" s="237" t="s">
        <v>900</v>
      </c>
    </row>
    <row r="1052" spans="1:8" s="156" customFormat="1" ht="15">
      <c r="A1052" s="233" t="s">
        <v>901</v>
      </c>
      <c r="B1052" s="161">
        <f>VLOOKUP(F1052,'[1]表二（旧）'!$F$5:$G$1311,2,FALSE)</f>
        <v>0</v>
      </c>
      <c r="C1052" s="161"/>
      <c r="D1052" s="236">
        <f t="shared" si="32"/>
      </c>
      <c r="E1052" s="95"/>
      <c r="F1052" s="237">
        <v>2159904</v>
      </c>
      <c r="G1052" s="38">
        <f t="shared" si="33"/>
        <v>0</v>
      </c>
      <c r="H1052" s="237" t="s">
        <v>901</v>
      </c>
    </row>
    <row r="1053" spans="1:8" s="156" customFormat="1" ht="15">
      <c r="A1053" s="233" t="s">
        <v>902</v>
      </c>
      <c r="B1053" s="161">
        <f>VLOOKUP(F1053,'[1]表二（旧）'!$F$5:$G$1311,2,FALSE)</f>
        <v>0</v>
      </c>
      <c r="C1053" s="161"/>
      <c r="D1053" s="236">
        <f t="shared" si="32"/>
      </c>
      <c r="E1053" s="95"/>
      <c r="F1053" s="237">
        <v>2159905</v>
      </c>
      <c r="G1053" s="38">
        <f t="shared" si="33"/>
        <v>0</v>
      </c>
      <c r="H1053" s="237" t="s">
        <v>902</v>
      </c>
    </row>
    <row r="1054" spans="1:8" s="156" customFormat="1" ht="15">
      <c r="A1054" s="233" t="s">
        <v>903</v>
      </c>
      <c r="B1054" s="161">
        <f>VLOOKUP(F1054,'[1]表二（旧）'!$F$5:$G$1311,2,FALSE)</f>
        <v>0</v>
      </c>
      <c r="C1054" s="161"/>
      <c r="D1054" s="236">
        <f t="shared" si="32"/>
      </c>
      <c r="E1054" s="95"/>
      <c r="F1054" s="237">
        <v>2159906</v>
      </c>
      <c r="G1054" s="38">
        <f t="shared" si="33"/>
        <v>0</v>
      </c>
      <c r="H1054" s="237" t="s">
        <v>903</v>
      </c>
    </row>
    <row r="1055" spans="1:8" s="156" customFormat="1" ht="15">
      <c r="A1055" s="233" t="s">
        <v>904</v>
      </c>
      <c r="B1055" s="161">
        <f>VLOOKUP(F1055,'[1]表二（旧）'!$F$5:$G$1311,2,FALSE)+VLOOKUP(2159902,'[1]表二（旧）'!$F$5:$G$1311,2,FALSE)</f>
        <v>0</v>
      </c>
      <c r="C1055" s="161"/>
      <c r="D1055" s="236">
        <f t="shared" si="32"/>
      </c>
      <c r="E1055" s="95"/>
      <c r="F1055" s="237">
        <v>2159999</v>
      </c>
      <c r="G1055" s="38">
        <f t="shared" si="33"/>
        <v>0</v>
      </c>
      <c r="H1055" s="237" t="s">
        <v>904</v>
      </c>
    </row>
    <row r="1056" spans="1:8" s="156" customFormat="1" ht="15">
      <c r="A1056" s="233" t="s">
        <v>905</v>
      </c>
      <c r="B1056" s="161">
        <f>SUM(B1057,B1067,B1073,)</f>
        <v>1212</v>
      </c>
      <c r="C1056" s="161">
        <f>SUM(C1057,C1067,C1073,)</f>
        <v>172</v>
      </c>
      <c r="D1056" s="236">
        <f t="shared" si="32"/>
        <v>14.2</v>
      </c>
      <c r="E1056" s="95"/>
      <c r="F1056" s="237">
        <v>216</v>
      </c>
      <c r="G1056" s="38">
        <f t="shared" si="33"/>
        <v>172</v>
      </c>
      <c r="H1056" s="237" t="s">
        <v>905</v>
      </c>
    </row>
    <row r="1057" spans="1:8" s="156" customFormat="1" ht="15">
      <c r="A1057" s="233" t="s">
        <v>906</v>
      </c>
      <c r="B1057" s="161">
        <f>SUM(B1058:B1066)</f>
        <v>1085</v>
      </c>
      <c r="C1057" s="161">
        <f>SUM(C1058:C1066)</f>
        <v>114</v>
      </c>
      <c r="D1057" s="236">
        <f t="shared" si="32"/>
        <v>10.5</v>
      </c>
      <c r="E1057" s="95"/>
      <c r="F1057" s="237">
        <v>21602</v>
      </c>
      <c r="G1057" s="38">
        <f t="shared" si="33"/>
        <v>114</v>
      </c>
      <c r="H1057" s="237" t="s">
        <v>906</v>
      </c>
    </row>
    <row r="1058" spans="1:8" s="156" customFormat="1" ht="15">
      <c r="A1058" s="233" t="s">
        <v>695</v>
      </c>
      <c r="B1058" s="161">
        <f>VLOOKUP(F1058,'[1]表二（旧）'!$F$5:$G$1311,2,FALSE)</f>
        <v>75</v>
      </c>
      <c r="C1058" s="161"/>
      <c r="D1058" s="236">
        <f t="shared" si="32"/>
        <v>0</v>
      </c>
      <c r="E1058" s="95"/>
      <c r="F1058" s="237">
        <v>2160201</v>
      </c>
      <c r="G1058" s="38">
        <f t="shared" si="33"/>
        <v>0</v>
      </c>
      <c r="H1058" s="237" t="s">
        <v>695</v>
      </c>
    </row>
    <row r="1059" spans="1:8" s="156" customFormat="1" ht="15">
      <c r="A1059" s="233" t="s">
        <v>696</v>
      </c>
      <c r="B1059" s="161">
        <f>VLOOKUP(F1059,'[1]表二（旧）'!$F$5:$G$1311,2,FALSE)</f>
        <v>0</v>
      </c>
      <c r="C1059" s="161"/>
      <c r="D1059" s="236">
        <f t="shared" si="32"/>
      </c>
      <c r="E1059" s="95"/>
      <c r="F1059" s="237">
        <v>2160202</v>
      </c>
      <c r="G1059" s="38">
        <f t="shared" si="33"/>
        <v>0</v>
      </c>
      <c r="H1059" s="237" t="s">
        <v>696</v>
      </c>
    </row>
    <row r="1060" spans="1:8" s="156" customFormat="1" ht="15">
      <c r="A1060" s="233" t="s">
        <v>697</v>
      </c>
      <c r="B1060" s="161">
        <f>VLOOKUP(F1060,'[1]表二（旧）'!$F$5:$G$1311,2,FALSE)</f>
        <v>0</v>
      </c>
      <c r="C1060" s="161"/>
      <c r="D1060" s="236">
        <f t="shared" si="32"/>
      </c>
      <c r="E1060" s="95"/>
      <c r="F1060" s="237">
        <v>2160203</v>
      </c>
      <c r="G1060" s="38">
        <f t="shared" si="33"/>
        <v>0</v>
      </c>
      <c r="H1060" s="237" t="s">
        <v>697</v>
      </c>
    </row>
    <row r="1061" spans="1:8" s="156" customFormat="1" ht="15">
      <c r="A1061" s="233" t="s">
        <v>907</v>
      </c>
      <c r="B1061" s="161">
        <f>VLOOKUP(F1061,'[1]表二（旧）'!$F$5:$G$1311,2,FALSE)</f>
        <v>0</v>
      </c>
      <c r="C1061" s="161"/>
      <c r="D1061" s="236">
        <f t="shared" si="32"/>
      </c>
      <c r="E1061" s="95"/>
      <c r="F1061" s="237">
        <v>2160216</v>
      </c>
      <c r="G1061" s="38">
        <f t="shared" si="33"/>
        <v>0</v>
      </c>
      <c r="H1061" s="237" t="s">
        <v>907</v>
      </c>
    </row>
    <row r="1062" spans="1:8" s="156" customFormat="1" ht="15">
      <c r="A1062" s="233" t="s">
        <v>908</v>
      </c>
      <c r="B1062" s="161">
        <f>VLOOKUP(F1062,'[1]表二（旧）'!$F$5:$G$1311,2,FALSE)</f>
        <v>0</v>
      </c>
      <c r="C1062" s="161"/>
      <c r="D1062" s="236">
        <f t="shared" si="32"/>
      </c>
      <c r="E1062" s="95"/>
      <c r="F1062" s="237">
        <v>2160217</v>
      </c>
      <c r="G1062" s="38">
        <f t="shared" si="33"/>
        <v>0</v>
      </c>
      <c r="H1062" s="237" t="s">
        <v>908</v>
      </c>
    </row>
    <row r="1063" spans="1:8" s="156" customFormat="1" ht="15">
      <c r="A1063" s="233" t="s">
        <v>909</v>
      </c>
      <c r="B1063" s="161">
        <f>VLOOKUP(F1063,'[1]表二（旧）'!$F$5:$G$1311,2,FALSE)</f>
        <v>0</v>
      </c>
      <c r="C1063" s="161"/>
      <c r="D1063" s="236">
        <f t="shared" si="32"/>
      </c>
      <c r="E1063" s="95"/>
      <c r="F1063" s="237">
        <v>2160218</v>
      </c>
      <c r="G1063" s="38">
        <f t="shared" si="33"/>
        <v>0</v>
      </c>
      <c r="H1063" s="237" t="s">
        <v>909</v>
      </c>
    </row>
    <row r="1064" spans="1:8" s="156" customFormat="1" ht="15">
      <c r="A1064" s="233" t="s">
        <v>910</v>
      </c>
      <c r="B1064" s="161">
        <f>VLOOKUP(F1064,'[1]表二（旧）'!$F$5:$G$1311,2,FALSE)</f>
        <v>0</v>
      </c>
      <c r="C1064" s="161"/>
      <c r="D1064" s="236">
        <f t="shared" si="32"/>
      </c>
      <c r="E1064" s="95"/>
      <c r="F1064" s="237">
        <v>2160219</v>
      </c>
      <c r="G1064" s="38">
        <f t="shared" si="33"/>
        <v>0</v>
      </c>
      <c r="H1064" s="237" t="s">
        <v>910</v>
      </c>
    </row>
    <row r="1065" spans="1:8" s="156" customFormat="1" ht="15">
      <c r="A1065" s="233" t="s">
        <v>698</v>
      </c>
      <c r="B1065" s="161">
        <f>VLOOKUP(F1065,'[1]表二（旧）'!$F$5:$G$1311,2,FALSE)</f>
        <v>204</v>
      </c>
      <c r="C1065" s="161">
        <v>114</v>
      </c>
      <c r="D1065" s="236">
        <f t="shared" si="32"/>
        <v>55.9</v>
      </c>
      <c r="E1065" s="95"/>
      <c r="F1065" s="237">
        <v>2160250</v>
      </c>
      <c r="G1065" s="38">
        <f t="shared" si="33"/>
        <v>114</v>
      </c>
      <c r="H1065" s="237" t="s">
        <v>698</v>
      </c>
    </row>
    <row r="1066" spans="1:8" s="156" customFormat="1" ht="15">
      <c r="A1066" s="233" t="s">
        <v>911</v>
      </c>
      <c r="B1066" s="161">
        <f>VLOOKUP(F1066,'[1]表二（旧）'!$F$5:$G$1311,2,FALSE)</f>
        <v>806</v>
      </c>
      <c r="C1066" s="161"/>
      <c r="D1066" s="236">
        <f t="shared" si="32"/>
        <v>0</v>
      </c>
      <c r="E1066" s="95"/>
      <c r="F1066" s="237">
        <v>2160299</v>
      </c>
      <c r="G1066" s="38">
        <f t="shared" si="33"/>
        <v>0</v>
      </c>
      <c r="H1066" s="237" t="s">
        <v>911</v>
      </c>
    </row>
    <row r="1067" spans="1:8" s="156" customFormat="1" ht="15">
      <c r="A1067" s="233" t="s">
        <v>912</v>
      </c>
      <c r="B1067" s="161">
        <f>SUM(B1068:B1072)</f>
        <v>85</v>
      </c>
      <c r="C1067" s="161">
        <f>SUM(C1068:C1072)</f>
        <v>0</v>
      </c>
      <c r="D1067" s="236">
        <f t="shared" si="32"/>
        <v>0</v>
      </c>
      <c r="E1067" s="95"/>
      <c r="F1067" s="237">
        <v>21606</v>
      </c>
      <c r="G1067" s="38">
        <f t="shared" si="33"/>
        <v>0</v>
      </c>
      <c r="H1067" s="237" t="s">
        <v>912</v>
      </c>
    </row>
    <row r="1068" spans="1:8" s="156" customFormat="1" ht="15">
      <c r="A1068" s="233" t="s">
        <v>695</v>
      </c>
      <c r="B1068" s="161">
        <f>VLOOKUP(F1068,'[1]表二（旧）'!$F$5:$G$1311,2,FALSE)</f>
        <v>0</v>
      </c>
      <c r="C1068" s="161"/>
      <c r="D1068" s="236">
        <f t="shared" si="32"/>
      </c>
      <c r="E1068" s="95"/>
      <c r="F1068" s="237">
        <v>2160601</v>
      </c>
      <c r="G1068" s="38">
        <f t="shared" si="33"/>
        <v>0</v>
      </c>
      <c r="H1068" s="237" t="s">
        <v>695</v>
      </c>
    </row>
    <row r="1069" spans="1:8" s="156" customFormat="1" ht="15">
      <c r="A1069" s="233" t="s">
        <v>696</v>
      </c>
      <c r="B1069" s="161">
        <f>VLOOKUP(F1069,'[1]表二（旧）'!$F$5:$G$1311,2,FALSE)</f>
        <v>0</v>
      </c>
      <c r="C1069" s="161"/>
      <c r="D1069" s="236">
        <f t="shared" si="32"/>
      </c>
      <c r="E1069" s="95"/>
      <c r="F1069" s="237">
        <v>2160602</v>
      </c>
      <c r="G1069" s="38">
        <f t="shared" si="33"/>
        <v>0</v>
      </c>
      <c r="H1069" s="237" t="s">
        <v>696</v>
      </c>
    </row>
    <row r="1070" spans="1:8" s="156" customFormat="1" ht="15">
      <c r="A1070" s="233" t="s">
        <v>697</v>
      </c>
      <c r="B1070" s="161">
        <f>VLOOKUP(F1070,'[1]表二（旧）'!$F$5:$G$1311,2,FALSE)</f>
        <v>0</v>
      </c>
      <c r="C1070" s="161"/>
      <c r="D1070" s="236">
        <f t="shared" si="32"/>
      </c>
      <c r="E1070" s="95"/>
      <c r="F1070" s="237">
        <v>2160603</v>
      </c>
      <c r="G1070" s="38">
        <f t="shared" si="33"/>
        <v>0</v>
      </c>
      <c r="H1070" s="237" t="s">
        <v>697</v>
      </c>
    </row>
    <row r="1071" spans="1:8" s="156" customFormat="1" ht="15">
      <c r="A1071" s="233" t="s">
        <v>913</v>
      </c>
      <c r="B1071" s="161">
        <f>VLOOKUP(F1071,'[1]表二（旧）'!$F$5:$G$1311,2,FALSE)</f>
        <v>0</v>
      </c>
      <c r="C1071" s="161"/>
      <c r="D1071" s="236">
        <f t="shared" si="32"/>
      </c>
      <c r="E1071" s="95"/>
      <c r="F1071" s="237">
        <v>2160607</v>
      </c>
      <c r="G1071" s="38">
        <f t="shared" si="33"/>
        <v>0</v>
      </c>
      <c r="H1071" s="237" t="s">
        <v>913</v>
      </c>
    </row>
    <row r="1072" spans="1:8" s="156" customFormat="1" ht="15">
      <c r="A1072" s="233" t="s">
        <v>914</v>
      </c>
      <c r="B1072" s="161">
        <f>VLOOKUP(F1072,'[1]表二（旧）'!$F$5:$G$1311,2,FALSE)</f>
        <v>85</v>
      </c>
      <c r="C1072" s="161"/>
      <c r="D1072" s="236">
        <f t="shared" si="32"/>
        <v>0</v>
      </c>
      <c r="E1072" s="95"/>
      <c r="F1072" s="237">
        <v>2160699</v>
      </c>
      <c r="G1072" s="38">
        <f t="shared" si="33"/>
        <v>0</v>
      </c>
      <c r="H1072" s="237" t="s">
        <v>914</v>
      </c>
    </row>
    <row r="1073" spans="1:8" s="156" customFormat="1" ht="15">
      <c r="A1073" s="233" t="s">
        <v>915</v>
      </c>
      <c r="B1073" s="161">
        <f>SUM(B1074:B1075)</f>
        <v>42</v>
      </c>
      <c r="C1073" s="161">
        <f>SUM(C1074:C1075)</f>
        <v>58</v>
      </c>
      <c r="D1073" s="236">
        <f t="shared" si="32"/>
        <v>138.1</v>
      </c>
      <c r="E1073" s="95"/>
      <c r="F1073" s="237">
        <v>21699</v>
      </c>
      <c r="G1073" s="38">
        <f t="shared" si="33"/>
        <v>58</v>
      </c>
      <c r="H1073" s="237" t="s">
        <v>915</v>
      </c>
    </row>
    <row r="1074" spans="1:8" s="156" customFormat="1" ht="15">
      <c r="A1074" s="233" t="s">
        <v>916</v>
      </c>
      <c r="B1074" s="161">
        <f>VLOOKUP(F1074,'[1]表二（旧）'!$F$5:$G$1311,2,FALSE)</f>
        <v>0</v>
      </c>
      <c r="C1074" s="161"/>
      <c r="D1074" s="236">
        <f t="shared" si="32"/>
      </c>
      <c r="E1074" s="95"/>
      <c r="F1074" s="237">
        <v>2169901</v>
      </c>
      <c r="G1074" s="38">
        <f t="shared" si="33"/>
        <v>0</v>
      </c>
      <c r="H1074" s="237" t="s">
        <v>916</v>
      </c>
    </row>
    <row r="1075" spans="1:8" s="156" customFormat="1" ht="15">
      <c r="A1075" s="233" t="s">
        <v>917</v>
      </c>
      <c r="B1075" s="161">
        <f>VLOOKUP(F1075,'[1]表二（旧）'!$F$5:$G$1311,2,FALSE)</f>
        <v>42</v>
      </c>
      <c r="C1075" s="161">
        <v>58</v>
      </c>
      <c r="D1075" s="236">
        <f t="shared" si="32"/>
        <v>138.1</v>
      </c>
      <c r="E1075" s="95"/>
      <c r="F1075" s="237">
        <v>2169999</v>
      </c>
      <c r="G1075" s="38">
        <f t="shared" si="33"/>
        <v>58</v>
      </c>
      <c r="H1075" s="237" t="s">
        <v>917</v>
      </c>
    </row>
    <row r="1076" spans="1:8" s="156" customFormat="1" ht="15">
      <c r="A1076" s="233" t="s">
        <v>918</v>
      </c>
      <c r="B1076" s="161">
        <f>SUM(B1077,B1084,B1090,)</f>
        <v>0</v>
      </c>
      <c r="C1076" s="161">
        <f>SUM(C1077,C1084,C1090,)</f>
        <v>0</v>
      </c>
      <c r="D1076" s="236">
        <f t="shared" si="32"/>
      </c>
      <c r="E1076" s="95"/>
      <c r="F1076" s="237">
        <v>217</v>
      </c>
      <c r="G1076" s="38">
        <f t="shared" si="33"/>
        <v>0</v>
      </c>
      <c r="H1076" s="237" t="s">
        <v>918</v>
      </c>
    </row>
    <row r="1077" spans="1:8" s="156" customFormat="1" ht="15">
      <c r="A1077" s="233" t="s">
        <v>919</v>
      </c>
      <c r="B1077" s="161">
        <f>SUM(B1078:B1083)</f>
        <v>0</v>
      </c>
      <c r="C1077" s="161">
        <f>SUM(C1078:C1083)</f>
        <v>0</v>
      </c>
      <c r="D1077" s="236">
        <f t="shared" si="32"/>
      </c>
      <c r="E1077" s="95"/>
      <c r="F1077" s="237">
        <v>21701</v>
      </c>
      <c r="G1077" s="38">
        <f t="shared" si="33"/>
        <v>0</v>
      </c>
      <c r="H1077" s="237" t="s">
        <v>919</v>
      </c>
    </row>
    <row r="1078" spans="1:8" s="156" customFormat="1" ht="15">
      <c r="A1078" s="233" t="s">
        <v>695</v>
      </c>
      <c r="B1078" s="161">
        <f>VLOOKUP(F1078,'[1]表二（旧）'!$F$5:$G$1311,2,FALSE)</f>
        <v>0</v>
      </c>
      <c r="C1078" s="161"/>
      <c r="D1078" s="236">
        <f t="shared" si="32"/>
      </c>
      <c r="E1078" s="95"/>
      <c r="F1078" s="237">
        <v>2170101</v>
      </c>
      <c r="G1078" s="38">
        <f t="shared" si="33"/>
        <v>0</v>
      </c>
      <c r="H1078" s="237" t="s">
        <v>695</v>
      </c>
    </row>
    <row r="1079" spans="1:8" s="156" customFormat="1" ht="15">
      <c r="A1079" s="233" t="s">
        <v>696</v>
      </c>
      <c r="B1079" s="161">
        <f>VLOOKUP(F1079,'[1]表二（旧）'!$F$5:$G$1311,2,FALSE)</f>
        <v>0</v>
      </c>
      <c r="C1079" s="161"/>
      <c r="D1079" s="236">
        <f t="shared" si="32"/>
      </c>
      <c r="E1079" s="95"/>
      <c r="F1079" s="237">
        <v>2170102</v>
      </c>
      <c r="G1079" s="38">
        <f t="shared" si="33"/>
        <v>0</v>
      </c>
      <c r="H1079" s="237" t="s">
        <v>696</v>
      </c>
    </row>
    <row r="1080" spans="1:8" s="156" customFormat="1" ht="15">
      <c r="A1080" s="233" t="s">
        <v>697</v>
      </c>
      <c r="B1080" s="161">
        <f>VLOOKUP(F1080,'[1]表二（旧）'!$F$5:$G$1311,2,FALSE)</f>
        <v>0</v>
      </c>
      <c r="C1080" s="161"/>
      <c r="D1080" s="236">
        <f t="shared" si="32"/>
      </c>
      <c r="E1080" s="95"/>
      <c r="F1080" s="237">
        <v>2170103</v>
      </c>
      <c r="G1080" s="38">
        <f t="shared" si="33"/>
        <v>0</v>
      </c>
      <c r="H1080" s="237" t="s">
        <v>697</v>
      </c>
    </row>
    <row r="1081" spans="1:8" s="156" customFormat="1" ht="15">
      <c r="A1081" s="233" t="s">
        <v>920</v>
      </c>
      <c r="B1081" s="161">
        <f>VLOOKUP(F1081,'[1]表二（旧）'!$F$5:$G$1311,2,FALSE)</f>
        <v>0</v>
      </c>
      <c r="C1081" s="161"/>
      <c r="D1081" s="236">
        <f t="shared" si="32"/>
      </c>
      <c r="E1081" s="95"/>
      <c r="F1081" s="237">
        <v>2170104</v>
      </c>
      <c r="G1081" s="38">
        <f t="shared" si="33"/>
        <v>0</v>
      </c>
      <c r="H1081" s="237" t="s">
        <v>920</v>
      </c>
    </row>
    <row r="1082" spans="1:8" s="156" customFormat="1" ht="15">
      <c r="A1082" s="233" t="s">
        <v>698</v>
      </c>
      <c r="B1082" s="161">
        <f>VLOOKUP(F1082,'[1]表二（旧）'!$F$5:$G$1311,2,FALSE)</f>
        <v>0</v>
      </c>
      <c r="C1082" s="161"/>
      <c r="D1082" s="236">
        <f t="shared" si="32"/>
      </c>
      <c r="E1082" s="95"/>
      <c r="F1082" s="237">
        <v>2170150</v>
      </c>
      <c r="G1082" s="38">
        <f t="shared" si="33"/>
        <v>0</v>
      </c>
      <c r="H1082" s="237" t="s">
        <v>698</v>
      </c>
    </row>
    <row r="1083" spans="1:8" s="156" customFormat="1" ht="15">
      <c r="A1083" s="233" t="s">
        <v>921</v>
      </c>
      <c r="B1083" s="161">
        <f>VLOOKUP(F1083,'[1]表二（旧）'!$F$5:$G$1311,2,FALSE)</f>
        <v>0</v>
      </c>
      <c r="C1083" s="161"/>
      <c r="D1083" s="236">
        <f t="shared" si="32"/>
      </c>
      <c r="E1083" s="95"/>
      <c r="F1083" s="237">
        <v>2170199</v>
      </c>
      <c r="G1083" s="38">
        <f t="shared" si="33"/>
        <v>0</v>
      </c>
      <c r="H1083" s="237" t="s">
        <v>921</v>
      </c>
    </row>
    <row r="1084" spans="1:8" s="156" customFormat="1" ht="15">
      <c r="A1084" s="233" t="s">
        <v>922</v>
      </c>
      <c r="B1084" s="161">
        <f>SUM(B1085:B1089)</f>
        <v>0</v>
      </c>
      <c r="C1084" s="161">
        <f>SUM(C1085:C1089)</f>
        <v>0</v>
      </c>
      <c r="D1084" s="236">
        <f t="shared" si="32"/>
      </c>
      <c r="E1084" s="95"/>
      <c r="F1084" s="237">
        <v>21703</v>
      </c>
      <c r="G1084" s="38">
        <f t="shared" si="33"/>
        <v>0</v>
      </c>
      <c r="H1084" s="237" t="s">
        <v>922</v>
      </c>
    </row>
    <row r="1085" spans="1:8" s="156" customFormat="1" ht="15">
      <c r="A1085" s="233" t="s">
        <v>923</v>
      </c>
      <c r="B1085" s="161">
        <f>VLOOKUP(F1085,'[1]表二（旧）'!$F$5:$G$1311,2,FALSE)</f>
        <v>0</v>
      </c>
      <c r="C1085" s="161"/>
      <c r="D1085" s="236">
        <f t="shared" si="32"/>
      </c>
      <c r="E1085" s="95"/>
      <c r="F1085" s="237">
        <v>2170301</v>
      </c>
      <c r="G1085" s="38">
        <f t="shared" si="33"/>
        <v>0</v>
      </c>
      <c r="H1085" s="237" t="s">
        <v>923</v>
      </c>
    </row>
    <row r="1086" spans="1:8" s="156" customFormat="1" ht="15">
      <c r="A1086" s="182" t="s">
        <v>924</v>
      </c>
      <c r="B1086" s="161">
        <f>VLOOKUP(F1086,'[1]表二（旧）'!$F$5:$G$1311,2,FALSE)</f>
        <v>0</v>
      </c>
      <c r="C1086" s="161"/>
      <c r="D1086" s="236">
        <f t="shared" si="32"/>
      </c>
      <c r="E1086" s="95"/>
      <c r="F1086" s="237">
        <v>2170302</v>
      </c>
      <c r="G1086" s="38">
        <f t="shared" si="33"/>
        <v>0</v>
      </c>
      <c r="H1086" s="237" t="s">
        <v>924</v>
      </c>
    </row>
    <row r="1087" spans="1:8" s="156" customFormat="1" ht="15">
      <c r="A1087" s="233" t="s">
        <v>925</v>
      </c>
      <c r="B1087" s="161">
        <f>VLOOKUP(F1087,'[1]表二（旧）'!$F$5:$G$1311,2,FALSE)</f>
        <v>0</v>
      </c>
      <c r="C1087" s="161"/>
      <c r="D1087" s="236">
        <f t="shared" si="32"/>
      </c>
      <c r="E1087" s="95"/>
      <c r="F1087" s="237">
        <v>2170303</v>
      </c>
      <c r="G1087" s="38">
        <f t="shared" si="33"/>
        <v>0</v>
      </c>
      <c r="H1087" s="237" t="s">
        <v>925</v>
      </c>
    </row>
    <row r="1088" spans="1:8" s="156" customFormat="1" ht="15">
      <c r="A1088" s="233" t="s">
        <v>926</v>
      </c>
      <c r="B1088" s="161">
        <f>VLOOKUP(F1088,'[1]表二（旧）'!$F$5:$G$1311,2,FALSE)</f>
        <v>0</v>
      </c>
      <c r="C1088" s="161"/>
      <c r="D1088" s="236">
        <f t="shared" si="32"/>
      </c>
      <c r="E1088" s="95"/>
      <c r="F1088" s="237">
        <v>2170304</v>
      </c>
      <c r="G1088" s="38">
        <f t="shared" si="33"/>
        <v>0</v>
      </c>
      <c r="H1088" s="237" t="s">
        <v>926</v>
      </c>
    </row>
    <row r="1089" spans="1:8" s="156" customFormat="1" ht="15">
      <c r="A1089" s="233" t="s">
        <v>927</v>
      </c>
      <c r="B1089" s="161">
        <f>VLOOKUP(F1089,'[1]表二（旧）'!$F$5:$G$1311,2,FALSE)</f>
        <v>0</v>
      </c>
      <c r="C1089" s="161"/>
      <c r="D1089" s="236">
        <f t="shared" si="32"/>
      </c>
      <c r="E1089" s="95"/>
      <c r="F1089" s="237">
        <v>2170399</v>
      </c>
      <c r="G1089" s="38">
        <f t="shared" si="33"/>
        <v>0</v>
      </c>
      <c r="H1089" s="237" t="s">
        <v>927</v>
      </c>
    </row>
    <row r="1090" spans="1:8" s="156" customFormat="1" ht="15">
      <c r="A1090" s="233" t="s">
        <v>928</v>
      </c>
      <c r="B1090" s="161">
        <f>VLOOKUP(F1090,'[1]表二（旧）'!$F$5:$G$1311,2,FALSE)</f>
        <v>0</v>
      </c>
      <c r="C1090" s="161"/>
      <c r="D1090" s="236">
        <f t="shared" si="32"/>
      </c>
      <c r="E1090" s="95"/>
      <c r="F1090" s="237">
        <v>21799</v>
      </c>
      <c r="G1090" s="38">
        <f t="shared" si="33"/>
        <v>0</v>
      </c>
      <c r="H1090" s="237" t="s">
        <v>928</v>
      </c>
    </row>
    <row r="1091" spans="1:8" s="156" customFormat="1" ht="15">
      <c r="A1091" s="233" t="s">
        <v>929</v>
      </c>
      <c r="B1091" s="161">
        <f>SUM(B1092:B1100)</f>
        <v>0</v>
      </c>
      <c r="C1091" s="161">
        <f>SUM(C1092:C1100)</f>
        <v>0</v>
      </c>
      <c r="D1091" s="236">
        <f t="shared" si="32"/>
      </c>
      <c r="E1091" s="95"/>
      <c r="F1091" s="237">
        <v>219</v>
      </c>
      <c r="G1091" s="38">
        <f t="shared" si="33"/>
        <v>0</v>
      </c>
      <c r="H1091" s="237" t="s">
        <v>929</v>
      </c>
    </row>
    <row r="1092" spans="1:8" s="156" customFormat="1" ht="15">
      <c r="A1092" s="233" t="s">
        <v>930</v>
      </c>
      <c r="B1092" s="161">
        <f>VLOOKUP(F1092,'[1]表二（旧）'!$F$5:$G$1311,2,FALSE)</f>
        <v>0</v>
      </c>
      <c r="C1092" s="161"/>
      <c r="D1092" s="236">
        <f t="shared" si="32"/>
      </c>
      <c r="E1092" s="95"/>
      <c r="F1092" s="237">
        <v>21901</v>
      </c>
      <c r="G1092" s="38">
        <f t="shared" si="33"/>
        <v>0</v>
      </c>
      <c r="H1092" s="237" t="s">
        <v>930</v>
      </c>
    </row>
    <row r="1093" spans="1:8" s="156" customFormat="1" ht="15">
      <c r="A1093" s="233" t="s">
        <v>931</v>
      </c>
      <c r="B1093" s="161">
        <f>VLOOKUP(F1093,'[1]表二（旧）'!$F$5:$G$1311,2,FALSE)</f>
        <v>0</v>
      </c>
      <c r="C1093" s="161"/>
      <c r="D1093" s="236">
        <f aca="true" t="shared" si="34" ref="D1093:D1156">IF(B1093=0,"",ROUND(C1093/B1093*100,1))</f>
      </c>
      <c r="E1093" s="95"/>
      <c r="F1093" s="237">
        <v>21902</v>
      </c>
      <c r="G1093" s="38">
        <f aca="true" t="shared" si="35" ref="G1093:G1156">SUM(C1093)</f>
        <v>0</v>
      </c>
      <c r="H1093" s="237" t="s">
        <v>931</v>
      </c>
    </row>
    <row r="1094" spans="1:8" s="156" customFormat="1" ht="15">
      <c r="A1094" s="233" t="s">
        <v>932</v>
      </c>
      <c r="B1094" s="161">
        <f>VLOOKUP(F1094,'[1]表二（旧）'!$F$5:$G$1311,2,FALSE)</f>
        <v>0</v>
      </c>
      <c r="C1094" s="161"/>
      <c r="D1094" s="236">
        <f t="shared" si="34"/>
      </c>
      <c r="E1094" s="95"/>
      <c r="F1094" s="237">
        <v>21903</v>
      </c>
      <c r="G1094" s="38">
        <f t="shared" si="35"/>
        <v>0</v>
      </c>
      <c r="H1094" s="237" t="s">
        <v>932</v>
      </c>
    </row>
    <row r="1095" spans="1:8" s="156" customFormat="1" ht="15">
      <c r="A1095" s="233" t="s">
        <v>933</v>
      </c>
      <c r="B1095" s="161">
        <f>VLOOKUP(F1095,'[1]表二（旧）'!$F$5:$G$1311,2,FALSE)</f>
        <v>0</v>
      </c>
      <c r="C1095" s="161"/>
      <c r="D1095" s="236">
        <f t="shared" si="34"/>
      </c>
      <c r="E1095" s="95"/>
      <c r="F1095" s="237">
        <v>21904</v>
      </c>
      <c r="G1095" s="38">
        <f t="shared" si="35"/>
        <v>0</v>
      </c>
      <c r="H1095" s="237" t="s">
        <v>933</v>
      </c>
    </row>
    <row r="1096" spans="1:8" s="156" customFormat="1" ht="15">
      <c r="A1096" s="233" t="s">
        <v>934</v>
      </c>
      <c r="B1096" s="161">
        <f>VLOOKUP(F1096,'[1]表二（旧）'!$F$5:$G$1311,2,FALSE)</f>
        <v>0</v>
      </c>
      <c r="C1096" s="161"/>
      <c r="D1096" s="236">
        <f t="shared" si="34"/>
      </c>
      <c r="E1096" s="95"/>
      <c r="F1096" s="237">
        <v>21905</v>
      </c>
      <c r="G1096" s="38">
        <f t="shared" si="35"/>
        <v>0</v>
      </c>
      <c r="H1096" s="237" t="s">
        <v>934</v>
      </c>
    </row>
    <row r="1097" spans="1:8" s="156" customFormat="1" ht="15">
      <c r="A1097" s="233" t="s">
        <v>694</v>
      </c>
      <c r="B1097" s="161">
        <f>VLOOKUP(F1097,'[1]表二（旧）'!$F$5:$G$1311,2,FALSE)</f>
        <v>0</v>
      </c>
      <c r="C1097" s="161"/>
      <c r="D1097" s="236">
        <f t="shared" si="34"/>
      </c>
      <c r="E1097" s="95"/>
      <c r="F1097" s="237">
        <v>21906</v>
      </c>
      <c r="G1097" s="38">
        <f t="shared" si="35"/>
        <v>0</v>
      </c>
      <c r="H1097" s="237" t="s">
        <v>694</v>
      </c>
    </row>
    <row r="1098" spans="1:8" s="156" customFormat="1" ht="15">
      <c r="A1098" s="233" t="s">
        <v>935</v>
      </c>
      <c r="B1098" s="161">
        <f>VLOOKUP(F1098,'[1]表二（旧）'!$F$5:$G$1311,2,FALSE)</f>
        <v>0</v>
      </c>
      <c r="C1098" s="161"/>
      <c r="D1098" s="236">
        <f t="shared" si="34"/>
      </c>
      <c r="E1098" s="95"/>
      <c r="F1098" s="237">
        <v>21907</v>
      </c>
      <c r="G1098" s="38">
        <f t="shared" si="35"/>
        <v>0</v>
      </c>
      <c r="H1098" s="237" t="s">
        <v>935</v>
      </c>
    </row>
    <row r="1099" spans="1:8" s="156" customFormat="1" ht="15">
      <c r="A1099" s="233" t="s">
        <v>936</v>
      </c>
      <c r="B1099" s="161">
        <f>VLOOKUP(F1099,'[1]表二（旧）'!$F$5:$G$1311,2,FALSE)</f>
        <v>0</v>
      </c>
      <c r="C1099" s="161"/>
      <c r="D1099" s="236">
        <f t="shared" si="34"/>
      </c>
      <c r="E1099" s="95"/>
      <c r="F1099" s="237">
        <v>21908</v>
      </c>
      <c r="G1099" s="38">
        <f t="shared" si="35"/>
        <v>0</v>
      </c>
      <c r="H1099" s="237" t="s">
        <v>936</v>
      </c>
    </row>
    <row r="1100" spans="1:8" s="156" customFormat="1" ht="15">
      <c r="A1100" s="233" t="s">
        <v>937</v>
      </c>
      <c r="B1100" s="161">
        <f>VLOOKUP(F1100,'[1]表二（旧）'!$F$5:$G$1311,2,FALSE)</f>
        <v>0</v>
      </c>
      <c r="C1100" s="161"/>
      <c r="D1100" s="236">
        <f t="shared" si="34"/>
      </c>
      <c r="E1100" s="95"/>
      <c r="F1100" s="237">
        <v>21999</v>
      </c>
      <c r="G1100" s="38">
        <f t="shared" si="35"/>
        <v>0</v>
      </c>
      <c r="H1100" s="237" t="s">
        <v>937</v>
      </c>
    </row>
    <row r="1101" spans="1:8" s="156" customFormat="1" ht="15">
      <c r="A1101" s="233" t="s">
        <v>938</v>
      </c>
      <c r="B1101" s="161">
        <f>SUM(B1102,B1121,B1140,B1149,B1164,)</f>
        <v>2739</v>
      </c>
      <c r="C1101" s="161">
        <f>SUM(C1102,C1121,C1140,C1149,C1164,)</f>
        <v>1467</v>
      </c>
      <c r="D1101" s="236">
        <f t="shared" si="34"/>
        <v>53.6</v>
      </c>
      <c r="E1101" s="95"/>
      <c r="F1101" s="237">
        <v>220</v>
      </c>
      <c r="G1101" s="38">
        <f t="shared" si="35"/>
        <v>1467</v>
      </c>
      <c r="H1101" s="237" t="s">
        <v>938</v>
      </c>
    </row>
    <row r="1102" spans="1:8" s="156" customFormat="1" ht="15">
      <c r="A1102" s="233" t="s">
        <v>939</v>
      </c>
      <c r="B1102" s="161">
        <f>SUM(B1103:B1120)</f>
        <v>2253</v>
      </c>
      <c r="C1102" s="161">
        <f>SUM(C1103:C1120)</f>
        <v>1430</v>
      </c>
      <c r="D1102" s="236">
        <f t="shared" si="34"/>
        <v>63.5</v>
      </c>
      <c r="E1102" s="95"/>
      <c r="F1102" s="237">
        <v>22001</v>
      </c>
      <c r="G1102" s="38">
        <f t="shared" si="35"/>
        <v>1430</v>
      </c>
      <c r="H1102" s="237" t="s">
        <v>939</v>
      </c>
    </row>
    <row r="1103" spans="1:8" s="156" customFormat="1" ht="15">
      <c r="A1103" s="233" t="s">
        <v>695</v>
      </c>
      <c r="B1103" s="161">
        <f>VLOOKUP(F1103,'[1]表二（旧）'!$F$5:$G$1311,2,FALSE)</f>
        <v>722</v>
      </c>
      <c r="C1103" s="161">
        <v>120</v>
      </c>
      <c r="D1103" s="236">
        <f t="shared" si="34"/>
        <v>16.6</v>
      </c>
      <c r="E1103" s="95"/>
      <c r="F1103" s="237">
        <v>2200101</v>
      </c>
      <c r="G1103" s="38">
        <f t="shared" si="35"/>
        <v>120</v>
      </c>
      <c r="H1103" s="237" t="s">
        <v>695</v>
      </c>
    </row>
    <row r="1104" spans="1:8" s="156" customFormat="1" ht="15">
      <c r="A1104" s="233" t="s">
        <v>696</v>
      </c>
      <c r="B1104" s="161">
        <f>VLOOKUP(F1104,'[1]表二（旧）'!$F$5:$G$1311,2,FALSE)</f>
        <v>0</v>
      </c>
      <c r="C1104" s="161"/>
      <c r="D1104" s="236">
        <f t="shared" si="34"/>
      </c>
      <c r="E1104" s="95"/>
      <c r="F1104" s="237">
        <v>2200102</v>
      </c>
      <c r="G1104" s="38">
        <f t="shared" si="35"/>
        <v>0</v>
      </c>
      <c r="H1104" s="237" t="s">
        <v>696</v>
      </c>
    </row>
    <row r="1105" spans="1:8" s="156" customFormat="1" ht="15">
      <c r="A1105" s="233" t="s">
        <v>697</v>
      </c>
      <c r="B1105" s="161">
        <f>VLOOKUP(F1105,'[1]表二（旧）'!$F$5:$G$1311,2,FALSE)</f>
        <v>0</v>
      </c>
      <c r="C1105" s="161"/>
      <c r="D1105" s="236">
        <f t="shared" si="34"/>
      </c>
      <c r="E1105" s="95"/>
      <c r="F1105" s="237">
        <v>2200103</v>
      </c>
      <c r="G1105" s="38">
        <f t="shared" si="35"/>
        <v>0</v>
      </c>
      <c r="H1105" s="237" t="s">
        <v>697</v>
      </c>
    </row>
    <row r="1106" spans="1:8" s="156" customFormat="1" ht="15">
      <c r="A1106" s="233" t="s">
        <v>940</v>
      </c>
      <c r="B1106" s="161">
        <f>VLOOKUP(F1106,'[1]表二（旧）'!$F$5:$G$1311,2,FALSE)</f>
        <v>76</v>
      </c>
      <c r="C1106" s="161"/>
      <c r="D1106" s="236">
        <f t="shared" si="34"/>
        <v>0</v>
      </c>
      <c r="E1106" s="95"/>
      <c r="F1106" s="237">
        <v>2200104</v>
      </c>
      <c r="G1106" s="38">
        <f t="shared" si="35"/>
        <v>0</v>
      </c>
      <c r="H1106" s="237" t="s">
        <v>940</v>
      </c>
    </row>
    <row r="1107" spans="1:8" s="156" customFormat="1" ht="15">
      <c r="A1107" s="233" t="s">
        <v>941</v>
      </c>
      <c r="B1107" s="161">
        <f>VLOOKUP(F1107,'[1]表二（旧）'!$F$5:$G$1311,2,FALSE)</f>
        <v>27</v>
      </c>
      <c r="C1107" s="161"/>
      <c r="D1107" s="236">
        <f t="shared" si="34"/>
        <v>0</v>
      </c>
      <c r="E1107" s="95"/>
      <c r="F1107" s="237">
        <v>2200105</v>
      </c>
      <c r="G1107" s="38">
        <f t="shared" si="35"/>
        <v>0</v>
      </c>
      <c r="H1107" s="237" t="s">
        <v>941</v>
      </c>
    </row>
    <row r="1108" spans="1:8" s="156" customFormat="1" ht="15">
      <c r="A1108" s="233" t="s">
        <v>942</v>
      </c>
      <c r="B1108" s="161">
        <f>VLOOKUP(F1108,'[1]表二（旧）'!$F$5:$G$1311,2,FALSE)</f>
        <v>372</v>
      </c>
      <c r="C1108" s="161"/>
      <c r="D1108" s="236">
        <f t="shared" si="34"/>
        <v>0</v>
      </c>
      <c r="E1108" s="95"/>
      <c r="F1108" s="237">
        <v>2200106</v>
      </c>
      <c r="G1108" s="38">
        <f t="shared" si="35"/>
        <v>0</v>
      </c>
      <c r="H1108" s="237" t="s">
        <v>942</v>
      </c>
    </row>
    <row r="1109" spans="1:8" s="156" customFormat="1" ht="15">
      <c r="A1109" s="233" t="s">
        <v>943</v>
      </c>
      <c r="B1109" s="161">
        <f>VLOOKUP(F1109,'[1]表二（旧）'!$F$5:$G$1311,2,FALSE)</f>
        <v>0</v>
      </c>
      <c r="C1109" s="161"/>
      <c r="D1109" s="236">
        <f t="shared" si="34"/>
      </c>
      <c r="E1109" s="95"/>
      <c r="F1109" s="237">
        <v>2200107</v>
      </c>
      <c r="G1109" s="38">
        <f t="shared" si="35"/>
        <v>0</v>
      </c>
      <c r="H1109" s="237" t="s">
        <v>943</v>
      </c>
    </row>
    <row r="1110" spans="1:8" s="156" customFormat="1" ht="15">
      <c r="A1110" s="233" t="s">
        <v>944</v>
      </c>
      <c r="B1110" s="161">
        <f>VLOOKUP(F1110,'[1]表二（旧）'!$F$5:$G$1311,2,FALSE)</f>
        <v>0</v>
      </c>
      <c r="C1110" s="161"/>
      <c r="D1110" s="236">
        <f t="shared" si="34"/>
      </c>
      <c r="E1110" s="95"/>
      <c r="F1110" s="237">
        <v>2200108</v>
      </c>
      <c r="G1110" s="38">
        <f t="shared" si="35"/>
        <v>0</v>
      </c>
      <c r="H1110" s="237" t="s">
        <v>944</v>
      </c>
    </row>
    <row r="1111" spans="1:8" s="156" customFormat="1" ht="15">
      <c r="A1111" s="233" t="s">
        <v>945</v>
      </c>
      <c r="B1111" s="161">
        <f>VLOOKUP(F1111,'[1]表二（旧）'!$F$5:$G$1311,2,FALSE)</f>
        <v>0</v>
      </c>
      <c r="C1111" s="161"/>
      <c r="D1111" s="236">
        <f t="shared" si="34"/>
      </c>
      <c r="E1111" s="95"/>
      <c r="F1111" s="237">
        <v>2200109</v>
      </c>
      <c r="G1111" s="38">
        <f t="shared" si="35"/>
        <v>0</v>
      </c>
      <c r="H1111" s="237" t="s">
        <v>945</v>
      </c>
    </row>
    <row r="1112" spans="1:8" s="156" customFormat="1" ht="15">
      <c r="A1112" s="233" t="s">
        <v>946</v>
      </c>
      <c r="B1112" s="161">
        <f>VLOOKUP(F1112,'[1]表二（旧）'!$F$5:$G$1311,2,FALSE)</f>
        <v>0</v>
      </c>
      <c r="C1112" s="161"/>
      <c r="D1112" s="236">
        <f t="shared" si="34"/>
      </c>
      <c r="E1112" s="95"/>
      <c r="F1112" s="237">
        <v>2200110</v>
      </c>
      <c r="G1112" s="38">
        <f t="shared" si="35"/>
        <v>0</v>
      </c>
      <c r="H1112" s="237" t="s">
        <v>946</v>
      </c>
    </row>
    <row r="1113" spans="1:8" s="156" customFormat="1" ht="15">
      <c r="A1113" s="233" t="s">
        <v>947</v>
      </c>
      <c r="B1113" s="161">
        <f>VLOOKUP(F1113,'[1]表二（旧）'!$F$5:$G$1311,2,FALSE)</f>
        <v>0</v>
      </c>
      <c r="C1113" s="161"/>
      <c r="D1113" s="236">
        <f t="shared" si="34"/>
      </c>
      <c r="E1113" s="95"/>
      <c r="F1113" s="237">
        <v>2200112</v>
      </c>
      <c r="G1113" s="38">
        <f t="shared" si="35"/>
        <v>0</v>
      </c>
      <c r="H1113" s="237" t="s">
        <v>947</v>
      </c>
    </row>
    <row r="1114" spans="1:8" s="156" customFormat="1" ht="15">
      <c r="A1114" s="233" t="s">
        <v>948</v>
      </c>
      <c r="B1114" s="161">
        <f>VLOOKUP(F1114,'[1]表二（旧）'!$F$5:$G$1311,2,FALSE)</f>
        <v>0</v>
      </c>
      <c r="C1114" s="161"/>
      <c r="D1114" s="236">
        <f t="shared" si="34"/>
      </c>
      <c r="E1114" s="95"/>
      <c r="F1114" s="237">
        <v>2200113</v>
      </c>
      <c r="G1114" s="38">
        <f t="shared" si="35"/>
        <v>0</v>
      </c>
      <c r="H1114" s="237" t="s">
        <v>948</v>
      </c>
    </row>
    <row r="1115" spans="1:8" s="156" customFormat="1" ht="15">
      <c r="A1115" s="233" t="s">
        <v>949</v>
      </c>
      <c r="B1115" s="161">
        <f>VLOOKUP(F1115,'[1]表二（旧）'!$F$5:$G$1311,2,FALSE)</f>
        <v>0</v>
      </c>
      <c r="C1115" s="161"/>
      <c r="D1115" s="236">
        <f t="shared" si="34"/>
      </c>
      <c r="E1115" s="95"/>
      <c r="F1115" s="237">
        <v>2200114</v>
      </c>
      <c r="G1115" s="38">
        <f t="shared" si="35"/>
        <v>0</v>
      </c>
      <c r="H1115" s="237" t="s">
        <v>949</v>
      </c>
    </row>
    <row r="1116" spans="1:8" s="156" customFormat="1" ht="15">
      <c r="A1116" s="233" t="s">
        <v>950</v>
      </c>
      <c r="B1116" s="161">
        <f>VLOOKUP(F1116,'[1]表二（旧）'!$F$5:$G$1311,2,FALSE)</f>
        <v>0</v>
      </c>
      <c r="C1116" s="161"/>
      <c r="D1116" s="236">
        <f t="shared" si="34"/>
      </c>
      <c r="E1116" s="95"/>
      <c r="F1116" s="237">
        <v>2200115</v>
      </c>
      <c r="G1116" s="38">
        <f t="shared" si="35"/>
        <v>0</v>
      </c>
      <c r="H1116" s="237" t="s">
        <v>950</v>
      </c>
    </row>
    <row r="1117" spans="1:8" s="156" customFormat="1" ht="15">
      <c r="A1117" s="233" t="s">
        <v>951</v>
      </c>
      <c r="B1117" s="161">
        <f>VLOOKUP(F1117,'[1]表二（旧）'!$F$5:$G$1311,2,FALSE)</f>
        <v>0</v>
      </c>
      <c r="C1117" s="161"/>
      <c r="D1117" s="236">
        <f t="shared" si="34"/>
      </c>
      <c r="E1117" s="95"/>
      <c r="F1117" s="237">
        <v>2200116</v>
      </c>
      <c r="G1117" s="38">
        <f t="shared" si="35"/>
        <v>0</v>
      </c>
      <c r="H1117" s="237" t="s">
        <v>951</v>
      </c>
    </row>
    <row r="1118" spans="1:8" s="156" customFormat="1" ht="15">
      <c r="A1118" s="233" t="s">
        <v>952</v>
      </c>
      <c r="B1118" s="161">
        <f>VLOOKUP(F1118,'[1]表二（旧）'!$F$5:$G$1311,2,FALSE)</f>
        <v>0</v>
      </c>
      <c r="C1118" s="161"/>
      <c r="D1118" s="236">
        <f t="shared" si="34"/>
      </c>
      <c r="E1118" s="95"/>
      <c r="F1118" s="237">
        <v>2200119</v>
      </c>
      <c r="G1118" s="38">
        <f t="shared" si="35"/>
        <v>0</v>
      </c>
      <c r="H1118" s="237" t="s">
        <v>952</v>
      </c>
    </row>
    <row r="1119" spans="1:8" s="156" customFormat="1" ht="15">
      <c r="A1119" s="233" t="s">
        <v>698</v>
      </c>
      <c r="B1119" s="161">
        <f>VLOOKUP(F1119,'[1]表二（旧）'!$F$5:$G$1311,2,FALSE)</f>
        <v>853</v>
      </c>
      <c r="C1119" s="161">
        <v>1310</v>
      </c>
      <c r="D1119" s="236">
        <f t="shared" si="34"/>
        <v>153.6</v>
      </c>
      <c r="E1119" s="95"/>
      <c r="F1119" s="237">
        <v>2200150</v>
      </c>
      <c r="G1119" s="38">
        <f t="shared" si="35"/>
        <v>1310</v>
      </c>
      <c r="H1119" s="237" t="s">
        <v>698</v>
      </c>
    </row>
    <row r="1120" spans="1:8" s="156" customFormat="1" ht="15">
      <c r="A1120" s="233" t="s">
        <v>953</v>
      </c>
      <c r="B1120" s="161">
        <f>VLOOKUP(F1120,'[1]表二（旧）'!$F$5:$G$1311,2,FALSE)</f>
        <v>203</v>
      </c>
      <c r="C1120" s="161"/>
      <c r="D1120" s="236">
        <f t="shared" si="34"/>
        <v>0</v>
      </c>
      <c r="E1120" s="95"/>
      <c r="F1120" s="237">
        <v>2200199</v>
      </c>
      <c r="G1120" s="38">
        <f t="shared" si="35"/>
        <v>0</v>
      </c>
      <c r="H1120" s="237" t="s">
        <v>953</v>
      </c>
    </row>
    <row r="1121" spans="1:8" s="156" customFormat="1" ht="15">
      <c r="A1121" s="233" t="s">
        <v>954</v>
      </c>
      <c r="B1121" s="161">
        <f>SUM(B1122:B1139)</f>
        <v>0</v>
      </c>
      <c r="C1121" s="161">
        <f>SUM(C1122:C1139)</f>
        <v>0</v>
      </c>
      <c r="D1121" s="236">
        <f t="shared" si="34"/>
      </c>
      <c r="E1121" s="95"/>
      <c r="F1121" s="237">
        <v>22002</v>
      </c>
      <c r="G1121" s="38">
        <f t="shared" si="35"/>
        <v>0</v>
      </c>
      <c r="H1121" s="237" t="s">
        <v>954</v>
      </c>
    </row>
    <row r="1122" spans="1:8" s="156" customFormat="1" ht="15">
      <c r="A1122" s="233" t="s">
        <v>695</v>
      </c>
      <c r="B1122" s="161">
        <f>VLOOKUP(F1122,'[1]表二（旧）'!$F$5:$G$1311,2,FALSE)</f>
        <v>0</v>
      </c>
      <c r="C1122" s="161"/>
      <c r="D1122" s="236">
        <f t="shared" si="34"/>
      </c>
      <c r="E1122" s="95"/>
      <c r="F1122" s="237">
        <v>2200201</v>
      </c>
      <c r="G1122" s="38">
        <f t="shared" si="35"/>
        <v>0</v>
      </c>
      <c r="H1122" s="237" t="s">
        <v>695</v>
      </c>
    </row>
    <row r="1123" spans="1:8" s="156" customFormat="1" ht="15">
      <c r="A1123" s="233" t="s">
        <v>696</v>
      </c>
      <c r="B1123" s="161">
        <f>VLOOKUP(F1123,'[1]表二（旧）'!$F$5:$G$1311,2,FALSE)</f>
        <v>0</v>
      </c>
      <c r="C1123" s="161"/>
      <c r="D1123" s="236">
        <f t="shared" si="34"/>
      </c>
      <c r="E1123" s="95"/>
      <c r="F1123" s="237">
        <v>2200202</v>
      </c>
      <c r="G1123" s="38">
        <f t="shared" si="35"/>
        <v>0</v>
      </c>
      <c r="H1123" s="237" t="s">
        <v>696</v>
      </c>
    </row>
    <row r="1124" spans="1:8" s="156" customFormat="1" ht="15">
      <c r="A1124" s="233" t="s">
        <v>697</v>
      </c>
      <c r="B1124" s="161">
        <f>VLOOKUP(F1124,'[1]表二（旧）'!$F$5:$G$1311,2,FALSE)</f>
        <v>0</v>
      </c>
      <c r="C1124" s="161"/>
      <c r="D1124" s="236">
        <f t="shared" si="34"/>
      </c>
      <c r="E1124" s="95"/>
      <c r="F1124" s="237">
        <v>2200203</v>
      </c>
      <c r="G1124" s="38">
        <f t="shared" si="35"/>
        <v>0</v>
      </c>
      <c r="H1124" s="237" t="s">
        <v>697</v>
      </c>
    </row>
    <row r="1125" spans="1:8" s="156" customFormat="1" ht="15">
      <c r="A1125" s="233" t="s">
        <v>955</v>
      </c>
      <c r="B1125" s="161">
        <f>VLOOKUP(F1125,'[1]表二（旧）'!$F$5:$G$1311,2,FALSE)</f>
        <v>0</v>
      </c>
      <c r="C1125" s="161"/>
      <c r="D1125" s="236">
        <f t="shared" si="34"/>
      </c>
      <c r="E1125" s="95"/>
      <c r="F1125" s="237">
        <v>2200204</v>
      </c>
      <c r="G1125" s="38">
        <f t="shared" si="35"/>
        <v>0</v>
      </c>
      <c r="H1125" s="237" t="s">
        <v>955</v>
      </c>
    </row>
    <row r="1126" spans="1:8" s="156" customFormat="1" ht="15">
      <c r="A1126" s="233" t="s">
        <v>956</v>
      </c>
      <c r="B1126" s="161">
        <f>VLOOKUP(F1126,'[1]表二（旧）'!$F$5:$G$1311,2,FALSE)</f>
        <v>0</v>
      </c>
      <c r="C1126" s="161"/>
      <c r="D1126" s="236">
        <f t="shared" si="34"/>
      </c>
      <c r="E1126" s="95"/>
      <c r="F1126" s="237">
        <v>2200205</v>
      </c>
      <c r="G1126" s="38">
        <f t="shared" si="35"/>
        <v>0</v>
      </c>
      <c r="H1126" s="237" t="s">
        <v>956</v>
      </c>
    </row>
    <row r="1127" spans="1:8" s="156" customFormat="1" ht="15">
      <c r="A1127" s="233" t="s">
        <v>957</v>
      </c>
      <c r="B1127" s="161">
        <f>VLOOKUP(F1127,'[1]表二（旧）'!$F$5:$G$1311,2,FALSE)</f>
        <v>0</v>
      </c>
      <c r="C1127" s="161"/>
      <c r="D1127" s="236">
        <f t="shared" si="34"/>
      </c>
      <c r="E1127" s="95"/>
      <c r="F1127" s="237">
        <v>2200206</v>
      </c>
      <c r="G1127" s="38">
        <f t="shared" si="35"/>
        <v>0</v>
      </c>
      <c r="H1127" s="237" t="s">
        <v>957</v>
      </c>
    </row>
    <row r="1128" spans="1:8" s="156" customFormat="1" ht="15">
      <c r="A1128" s="233" t="s">
        <v>958</v>
      </c>
      <c r="B1128" s="161">
        <f>VLOOKUP(F1128,'[1]表二（旧）'!$F$5:$G$1311,2,FALSE)</f>
        <v>0</v>
      </c>
      <c r="C1128" s="161"/>
      <c r="D1128" s="236">
        <f t="shared" si="34"/>
      </c>
      <c r="E1128" s="95"/>
      <c r="F1128" s="237">
        <v>2200207</v>
      </c>
      <c r="G1128" s="38">
        <f t="shared" si="35"/>
        <v>0</v>
      </c>
      <c r="H1128" s="237" t="s">
        <v>958</v>
      </c>
    </row>
    <row r="1129" spans="1:8" s="156" customFormat="1" ht="15">
      <c r="A1129" s="233" t="s">
        <v>959</v>
      </c>
      <c r="B1129" s="161">
        <f>VLOOKUP(F1129,'[1]表二（旧）'!$F$5:$G$1311,2,FALSE)</f>
        <v>0</v>
      </c>
      <c r="C1129" s="161"/>
      <c r="D1129" s="236">
        <f t="shared" si="34"/>
      </c>
      <c r="E1129" s="95"/>
      <c r="F1129" s="237">
        <v>2200208</v>
      </c>
      <c r="G1129" s="38">
        <f t="shared" si="35"/>
        <v>0</v>
      </c>
      <c r="H1129" s="237" t="s">
        <v>959</v>
      </c>
    </row>
    <row r="1130" spans="1:8" s="156" customFormat="1" ht="15">
      <c r="A1130" s="233" t="s">
        <v>960</v>
      </c>
      <c r="B1130" s="161">
        <f>VLOOKUP(F1130,'[1]表二（旧）'!$F$5:$G$1311,2,FALSE)</f>
        <v>0</v>
      </c>
      <c r="C1130" s="161"/>
      <c r="D1130" s="236">
        <f t="shared" si="34"/>
      </c>
      <c r="E1130" s="95"/>
      <c r="F1130" s="237">
        <v>2200209</v>
      </c>
      <c r="G1130" s="38">
        <f t="shared" si="35"/>
        <v>0</v>
      </c>
      <c r="H1130" s="237" t="s">
        <v>960</v>
      </c>
    </row>
    <row r="1131" spans="1:8" s="156" customFormat="1" ht="15">
      <c r="A1131" s="233" t="s">
        <v>961</v>
      </c>
      <c r="B1131" s="161">
        <f>VLOOKUP(F1131,'[1]表二（旧）'!$F$5:$G$1311,2,FALSE)</f>
        <v>0</v>
      </c>
      <c r="C1131" s="161"/>
      <c r="D1131" s="236">
        <f t="shared" si="34"/>
      </c>
      <c r="E1131" s="95"/>
      <c r="F1131" s="237">
        <v>2200210</v>
      </c>
      <c r="G1131" s="38">
        <f t="shared" si="35"/>
        <v>0</v>
      </c>
      <c r="H1131" s="237" t="s">
        <v>961</v>
      </c>
    </row>
    <row r="1132" spans="1:8" s="156" customFormat="1" ht="15">
      <c r="A1132" s="233" t="s">
        <v>962</v>
      </c>
      <c r="B1132" s="161">
        <f>VLOOKUP(F1132,'[1]表二（旧）'!$F$5:$G$1311,2,FALSE)</f>
        <v>0</v>
      </c>
      <c r="C1132" s="161"/>
      <c r="D1132" s="236">
        <f t="shared" si="34"/>
      </c>
      <c r="E1132" s="95"/>
      <c r="F1132" s="237">
        <v>2200211</v>
      </c>
      <c r="G1132" s="38">
        <f t="shared" si="35"/>
        <v>0</v>
      </c>
      <c r="H1132" s="237" t="s">
        <v>962</v>
      </c>
    </row>
    <row r="1133" spans="1:8" s="156" customFormat="1" ht="15">
      <c r="A1133" s="233" t="s">
        <v>963</v>
      </c>
      <c r="B1133" s="161">
        <f>VLOOKUP(F1133,'[1]表二（旧）'!$F$5:$G$1311,2,FALSE)</f>
        <v>0</v>
      </c>
      <c r="C1133" s="161"/>
      <c r="D1133" s="236">
        <f t="shared" si="34"/>
      </c>
      <c r="E1133" s="95"/>
      <c r="F1133" s="237">
        <v>2200212</v>
      </c>
      <c r="G1133" s="38">
        <f t="shared" si="35"/>
        <v>0</v>
      </c>
      <c r="H1133" s="237" t="s">
        <v>963</v>
      </c>
    </row>
    <row r="1134" spans="1:8" s="156" customFormat="1" ht="15">
      <c r="A1134" s="233" t="s">
        <v>964</v>
      </c>
      <c r="B1134" s="161">
        <f>VLOOKUP(F1134,'[1]表二（旧）'!$F$5:$G$1311,2,FALSE)</f>
        <v>0</v>
      </c>
      <c r="C1134" s="161"/>
      <c r="D1134" s="236">
        <f t="shared" si="34"/>
      </c>
      <c r="E1134" s="95"/>
      <c r="F1134" s="237">
        <v>2200213</v>
      </c>
      <c r="G1134" s="38">
        <f t="shared" si="35"/>
        <v>0</v>
      </c>
      <c r="H1134" s="237" t="s">
        <v>964</v>
      </c>
    </row>
    <row r="1135" spans="1:8" s="156" customFormat="1" ht="15">
      <c r="A1135" s="233" t="s">
        <v>965</v>
      </c>
      <c r="B1135" s="161">
        <f>VLOOKUP(F1135,'[1]表二（旧）'!$F$5:$G$1311,2,FALSE)</f>
        <v>0</v>
      </c>
      <c r="C1135" s="161"/>
      <c r="D1135" s="236">
        <f t="shared" si="34"/>
      </c>
      <c r="E1135" s="95"/>
      <c r="F1135" s="237">
        <v>2200215</v>
      </c>
      <c r="G1135" s="38">
        <f t="shared" si="35"/>
        <v>0</v>
      </c>
      <c r="H1135" s="237" t="s">
        <v>965</v>
      </c>
    </row>
    <row r="1136" spans="1:8" s="156" customFormat="1" ht="15">
      <c r="A1136" s="233" t="s">
        <v>966</v>
      </c>
      <c r="B1136" s="161">
        <f>VLOOKUP(F1136,'[1]表二（旧）'!$F$5:$G$1311,2,FALSE)</f>
        <v>0</v>
      </c>
      <c r="C1136" s="161"/>
      <c r="D1136" s="236">
        <f t="shared" si="34"/>
      </c>
      <c r="E1136" s="95"/>
      <c r="F1136" s="237">
        <v>2200217</v>
      </c>
      <c r="G1136" s="38">
        <f t="shared" si="35"/>
        <v>0</v>
      </c>
      <c r="H1136" s="237" t="s">
        <v>966</v>
      </c>
    </row>
    <row r="1137" spans="1:8" s="156" customFormat="1" ht="15">
      <c r="A1137" s="233" t="s">
        <v>967</v>
      </c>
      <c r="B1137" s="161">
        <f>VLOOKUP(F1137,'[1]表二（旧）'!$F$5:$G$1311,2,FALSE)</f>
        <v>0</v>
      </c>
      <c r="C1137" s="161"/>
      <c r="D1137" s="236">
        <f t="shared" si="34"/>
      </c>
      <c r="E1137" s="95"/>
      <c r="F1137" s="237">
        <v>2200218</v>
      </c>
      <c r="G1137" s="38">
        <f t="shared" si="35"/>
        <v>0</v>
      </c>
      <c r="H1137" s="237" t="s">
        <v>967</v>
      </c>
    </row>
    <row r="1138" spans="1:8" s="156" customFormat="1" ht="15">
      <c r="A1138" s="233" t="s">
        <v>698</v>
      </c>
      <c r="B1138" s="161">
        <f>VLOOKUP(F1138,'[1]表二（旧）'!$F$5:$G$1311,2,FALSE)</f>
        <v>0</v>
      </c>
      <c r="C1138" s="161"/>
      <c r="D1138" s="236">
        <f t="shared" si="34"/>
      </c>
      <c r="E1138" s="95"/>
      <c r="F1138" s="237">
        <v>2200250</v>
      </c>
      <c r="G1138" s="38">
        <f t="shared" si="35"/>
        <v>0</v>
      </c>
      <c r="H1138" s="237" t="s">
        <v>698</v>
      </c>
    </row>
    <row r="1139" spans="1:8" s="156" customFormat="1" ht="15">
      <c r="A1139" s="233" t="s">
        <v>968</v>
      </c>
      <c r="B1139" s="161">
        <f>VLOOKUP(F1139,'[1]表二（旧）'!$F$5:$G$1311,2,FALSE)</f>
        <v>0</v>
      </c>
      <c r="C1139" s="161"/>
      <c r="D1139" s="236">
        <f t="shared" si="34"/>
      </c>
      <c r="E1139" s="95"/>
      <c r="F1139" s="237">
        <v>2200299</v>
      </c>
      <c r="G1139" s="38">
        <f t="shared" si="35"/>
        <v>0</v>
      </c>
      <c r="H1139" s="237" t="s">
        <v>968</v>
      </c>
    </row>
    <row r="1140" spans="1:8" s="156" customFormat="1" ht="15">
      <c r="A1140" s="233" t="s">
        <v>969</v>
      </c>
      <c r="B1140" s="161">
        <f>SUM(B1141:B1148)</f>
        <v>0</v>
      </c>
      <c r="C1140" s="161">
        <f>SUM(C1141:C1148)</f>
        <v>0</v>
      </c>
      <c r="D1140" s="236">
        <f t="shared" si="34"/>
      </c>
      <c r="E1140" s="95"/>
      <c r="F1140" s="237">
        <v>22003</v>
      </c>
      <c r="G1140" s="38">
        <f t="shared" si="35"/>
        <v>0</v>
      </c>
      <c r="H1140" s="237" t="s">
        <v>969</v>
      </c>
    </row>
    <row r="1141" spans="1:8" s="156" customFormat="1" ht="15">
      <c r="A1141" s="233" t="s">
        <v>695</v>
      </c>
      <c r="B1141" s="161">
        <f>VLOOKUP(F1141,'[1]表二（旧）'!$F$5:$G$1311,2,FALSE)</f>
        <v>0</v>
      </c>
      <c r="C1141" s="161"/>
      <c r="D1141" s="236">
        <f t="shared" si="34"/>
      </c>
      <c r="E1141" s="95"/>
      <c r="F1141" s="237">
        <v>2200301</v>
      </c>
      <c r="G1141" s="38">
        <f t="shared" si="35"/>
        <v>0</v>
      </c>
      <c r="H1141" s="237" t="s">
        <v>695</v>
      </c>
    </row>
    <row r="1142" spans="1:8" s="156" customFormat="1" ht="15">
      <c r="A1142" s="233" t="s">
        <v>696</v>
      </c>
      <c r="B1142" s="161">
        <f>VLOOKUP(F1142,'[1]表二（旧）'!$F$5:$G$1311,2,FALSE)</f>
        <v>0</v>
      </c>
      <c r="C1142" s="161"/>
      <c r="D1142" s="236">
        <f t="shared" si="34"/>
      </c>
      <c r="E1142" s="95"/>
      <c r="F1142" s="237">
        <v>2200302</v>
      </c>
      <c r="G1142" s="38">
        <f t="shared" si="35"/>
        <v>0</v>
      </c>
      <c r="H1142" s="237" t="s">
        <v>696</v>
      </c>
    </row>
    <row r="1143" spans="1:8" s="156" customFormat="1" ht="15">
      <c r="A1143" s="233" t="s">
        <v>697</v>
      </c>
      <c r="B1143" s="161">
        <f>VLOOKUP(F1143,'[1]表二（旧）'!$F$5:$G$1311,2,FALSE)</f>
        <v>0</v>
      </c>
      <c r="C1143" s="161"/>
      <c r="D1143" s="236">
        <f t="shared" si="34"/>
      </c>
      <c r="E1143" s="95"/>
      <c r="F1143" s="237">
        <v>2200303</v>
      </c>
      <c r="G1143" s="38">
        <f t="shared" si="35"/>
        <v>0</v>
      </c>
      <c r="H1143" s="237" t="s">
        <v>697</v>
      </c>
    </row>
    <row r="1144" spans="1:8" s="156" customFormat="1" ht="15">
      <c r="A1144" s="233" t="s">
        <v>970</v>
      </c>
      <c r="B1144" s="161">
        <f>VLOOKUP(F1144,'[1]表二（旧）'!$F$5:$G$1311,2,FALSE)</f>
        <v>0</v>
      </c>
      <c r="C1144" s="161"/>
      <c r="D1144" s="236">
        <f t="shared" si="34"/>
      </c>
      <c r="E1144" s="95"/>
      <c r="F1144" s="237">
        <v>2200304</v>
      </c>
      <c r="G1144" s="38">
        <f t="shared" si="35"/>
        <v>0</v>
      </c>
      <c r="H1144" s="237" t="s">
        <v>970</v>
      </c>
    </row>
    <row r="1145" spans="1:8" s="156" customFormat="1" ht="15">
      <c r="A1145" s="233" t="s">
        <v>971</v>
      </c>
      <c r="B1145" s="161">
        <f>VLOOKUP(F1145,'[1]表二（旧）'!$F$5:$G$1311,2,FALSE)</f>
        <v>0</v>
      </c>
      <c r="C1145" s="161"/>
      <c r="D1145" s="236">
        <f t="shared" si="34"/>
      </c>
      <c r="E1145" s="95"/>
      <c r="F1145" s="237">
        <v>2200305</v>
      </c>
      <c r="G1145" s="38">
        <f t="shared" si="35"/>
        <v>0</v>
      </c>
      <c r="H1145" s="237" t="s">
        <v>971</v>
      </c>
    </row>
    <row r="1146" spans="1:8" s="156" customFormat="1" ht="15">
      <c r="A1146" s="233" t="s">
        <v>972</v>
      </c>
      <c r="B1146" s="161">
        <f>VLOOKUP(F1146,'[1]表二（旧）'!$F$5:$G$1311,2,FALSE)</f>
        <v>0</v>
      </c>
      <c r="C1146" s="161"/>
      <c r="D1146" s="236">
        <f t="shared" si="34"/>
      </c>
      <c r="E1146" s="95"/>
      <c r="F1146" s="237">
        <v>2200306</v>
      </c>
      <c r="G1146" s="38">
        <f t="shared" si="35"/>
        <v>0</v>
      </c>
      <c r="H1146" s="237" t="s">
        <v>972</v>
      </c>
    </row>
    <row r="1147" spans="1:8" s="156" customFormat="1" ht="15">
      <c r="A1147" s="233" t="s">
        <v>698</v>
      </c>
      <c r="B1147" s="161">
        <f>VLOOKUP(F1147,'[1]表二（旧）'!$F$5:$G$1311,2,FALSE)</f>
        <v>0</v>
      </c>
      <c r="C1147" s="161"/>
      <c r="D1147" s="236">
        <f t="shared" si="34"/>
      </c>
      <c r="E1147" s="95"/>
      <c r="F1147" s="237">
        <v>2200350</v>
      </c>
      <c r="G1147" s="38">
        <f t="shared" si="35"/>
        <v>0</v>
      </c>
      <c r="H1147" s="237" t="s">
        <v>698</v>
      </c>
    </row>
    <row r="1148" spans="1:8" s="156" customFormat="1" ht="15">
      <c r="A1148" s="233" t="s">
        <v>973</v>
      </c>
      <c r="B1148" s="161">
        <f>VLOOKUP(F1148,'[1]表二（旧）'!$F$5:$G$1311,2,FALSE)</f>
        <v>0</v>
      </c>
      <c r="C1148" s="161"/>
      <c r="D1148" s="236">
        <f t="shared" si="34"/>
      </c>
      <c r="E1148" s="95"/>
      <c r="F1148" s="237">
        <v>2200399</v>
      </c>
      <c r="G1148" s="38">
        <f t="shared" si="35"/>
        <v>0</v>
      </c>
      <c r="H1148" s="237" t="s">
        <v>973</v>
      </c>
    </row>
    <row r="1149" spans="1:8" s="156" customFormat="1" ht="15">
      <c r="A1149" s="233" t="s">
        <v>974</v>
      </c>
      <c r="B1149" s="161">
        <f>SUM(B1150:B1163)</f>
        <v>486</v>
      </c>
      <c r="C1149" s="161">
        <f>SUM(C1150:C1163)</f>
        <v>37</v>
      </c>
      <c r="D1149" s="236">
        <f t="shared" si="34"/>
        <v>7.6</v>
      </c>
      <c r="E1149" s="95"/>
      <c r="F1149" s="237">
        <v>22005</v>
      </c>
      <c r="G1149" s="38">
        <f t="shared" si="35"/>
        <v>37</v>
      </c>
      <c r="H1149" s="237" t="s">
        <v>974</v>
      </c>
    </row>
    <row r="1150" spans="1:8" s="156" customFormat="1" ht="15">
      <c r="A1150" s="233" t="s">
        <v>695</v>
      </c>
      <c r="B1150" s="161">
        <f>VLOOKUP(F1150,'[1]表二（旧）'!$F$5:$G$1311,2,FALSE)</f>
        <v>114</v>
      </c>
      <c r="C1150" s="161">
        <v>37</v>
      </c>
      <c r="D1150" s="236">
        <f t="shared" si="34"/>
        <v>32.5</v>
      </c>
      <c r="E1150" s="95"/>
      <c r="F1150" s="237">
        <v>2200501</v>
      </c>
      <c r="G1150" s="38">
        <f t="shared" si="35"/>
        <v>37</v>
      </c>
      <c r="H1150" s="237" t="s">
        <v>695</v>
      </c>
    </row>
    <row r="1151" spans="1:8" s="156" customFormat="1" ht="15">
      <c r="A1151" s="233" t="s">
        <v>696</v>
      </c>
      <c r="B1151" s="161">
        <f>VLOOKUP(F1151,'[1]表二（旧）'!$F$5:$G$1311,2,FALSE)</f>
        <v>0</v>
      </c>
      <c r="C1151" s="161"/>
      <c r="D1151" s="236">
        <f t="shared" si="34"/>
      </c>
      <c r="E1151" s="95"/>
      <c r="F1151" s="237">
        <v>2200502</v>
      </c>
      <c r="G1151" s="38">
        <f t="shared" si="35"/>
        <v>0</v>
      </c>
      <c r="H1151" s="237" t="s">
        <v>696</v>
      </c>
    </row>
    <row r="1152" spans="1:8" s="156" customFormat="1" ht="15">
      <c r="A1152" s="233" t="s">
        <v>697</v>
      </c>
      <c r="B1152" s="161">
        <f>VLOOKUP(F1152,'[1]表二（旧）'!$F$5:$G$1311,2,FALSE)</f>
        <v>0</v>
      </c>
      <c r="C1152" s="161"/>
      <c r="D1152" s="236">
        <f t="shared" si="34"/>
      </c>
      <c r="E1152" s="95"/>
      <c r="F1152" s="237">
        <v>2200503</v>
      </c>
      <c r="G1152" s="38">
        <f t="shared" si="35"/>
        <v>0</v>
      </c>
      <c r="H1152" s="237" t="s">
        <v>697</v>
      </c>
    </row>
    <row r="1153" spans="1:8" s="156" customFormat="1" ht="15">
      <c r="A1153" s="233" t="s">
        <v>975</v>
      </c>
      <c r="B1153" s="161">
        <f>VLOOKUP(F1153,'[1]表二（旧）'!$F$5:$G$1311,2,FALSE)</f>
        <v>20</v>
      </c>
      <c r="C1153" s="161"/>
      <c r="D1153" s="236">
        <f t="shared" si="34"/>
        <v>0</v>
      </c>
      <c r="E1153" s="95"/>
      <c r="F1153" s="237">
        <v>2200504</v>
      </c>
      <c r="G1153" s="38">
        <f t="shared" si="35"/>
        <v>0</v>
      </c>
      <c r="H1153" s="237" t="s">
        <v>975</v>
      </c>
    </row>
    <row r="1154" spans="1:8" s="156" customFormat="1" ht="15">
      <c r="A1154" s="233" t="s">
        <v>976</v>
      </c>
      <c r="B1154" s="161">
        <f>VLOOKUP(F1154,'[1]表二（旧）'!$F$5:$G$1311,2,FALSE)</f>
        <v>0</v>
      </c>
      <c r="C1154" s="161"/>
      <c r="D1154" s="236">
        <f t="shared" si="34"/>
      </c>
      <c r="E1154" s="95"/>
      <c r="F1154" s="237">
        <v>2200506</v>
      </c>
      <c r="G1154" s="38">
        <f t="shared" si="35"/>
        <v>0</v>
      </c>
      <c r="H1154" s="237" t="s">
        <v>976</v>
      </c>
    </row>
    <row r="1155" spans="1:8" s="156" customFormat="1" ht="15">
      <c r="A1155" s="233" t="s">
        <v>977</v>
      </c>
      <c r="B1155" s="161">
        <f>VLOOKUP(F1155,'[1]表二（旧）'!$F$5:$G$1311,2,FALSE)</f>
        <v>0</v>
      </c>
      <c r="C1155" s="161"/>
      <c r="D1155" s="236">
        <f t="shared" si="34"/>
      </c>
      <c r="E1155" s="95"/>
      <c r="F1155" s="237">
        <v>2200507</v>
      </c>
      <c r="G1155" s="38">
        <f t="shared" si="35"/>
        <v>0</v>
      </c>
      <c r="H1155" s="237" t="s">
        <v>977</v>
      </c>
    </row>
    <row r="1156" spans="1:8" s="156" customFormat="1" ht="15">
      <c r="A1156" s="233" t="s">
        <v>978</v>
      </c>
      <c r="B1156" s="161">
        <f>VLOOKUP(F1156,'[1]表二（旧）'!$F$5:$G$1311,2,FALSE)</f>
        <v>0</v>
      </c>
      <c r="C1156" s="161"/>
      <c r="D1156" s="236">
        <f t="shared" si="34"/>
      </c>
      <c r="E1156" s="95"/>
      <c r="F1156" s="237">
        <v>2200508</v>
      </c>
      <c r="G1156" s="38">
        <f t="shared" si="35"/>
        <v>0</v>
      </c>
      <c r="H1156" s="237" t="s">
        <v>978</v>
      </c>
    </row>
    <row r="1157" spans="1:8" s="156" customFormat="1" ht="15">
      <c r="A1157" s="233" t="s">
        <v>979</v>
      </c>
      <c r="B1157" s="161">
        <f>VLOOKUP(F1157,'[1]表二（旧）'!$F$5:$G$1311,2,FALSE)</f>
        <v>0</v>
      </c>
      <c r="C1157" s="161"/>
      <c r="D1157" s="236">
        <f aca="true" t="shared" si="36" ref="D1157:D1220">IF(B1157=0,"",ROUND(C1157/B1157*100,1))</f>
      </c>
      <c r="E1157" s="95"/>
      <c r="F1157" s="237">
        <v>2200509</v>
      </c>
      <c r="G1157" s="38">
        <f aca="true" t="shared" si="37" ref="G1157:G1220">SUM(C1157)</f>
        <v>0</v>
      </c>
      <c r="H1157" s="237" t="s">
        <v>979</v>
      </c>
    </row>
    <row r="1158" spans="1:8" s="156" customFormat="1" ht="15">
      <c r="A1158" s="233" t="s">
        <v>980</v>
      </c>
      <c r="B1158" s="161">
        <f>VLOOKUP(F1158,'[1]表二（旧）'!$F$5:$G$1311,2,FALSE)</f>
        <v>0</v>
      </c>
      <c r="C1158" s="161"/>
      <c r="D1158" s="236">
        <f t="shared" si="36"/>
      </c>
      <c r="E1158" s="95"/>
      <c r="F1158" s="237">
        <v>2200510</v>
      </c>
      <c r="G1158" s="38">
        <f t="shared" si="37"/>
        <v>0</v>
      </c>
      <c r="H1158" s="237" t="s">
        <v>980</v>
      </c>
    </row>
    <row r="1159" spans="1:8" s="156" customFormat="1" ht="15">
      <c r="A1159" s="233" t="s">
        <v>981</v>
      </c>
      <c r="B1159" s="161">
        <f>VLOOKUP(F1159,'[1]表二（旧）'!$F$5:$G$1311,2,FALSE)</f>
        <v>352</v>
      </c>
      <c r="C1159" s="161"/>
      <c r="D1159" s="236">
        <f t="shared" si="36"/>
        <v>0</v>
      </c>
      <c r="E1159" s="95"/>
      <c r="F1159" s="237">
        <v>2200511</v>
      </c>
      <c r="G1159" s="38">
        <f t="shared" si="37"/>
        <v>0</v>
      </c>
      <c r="H1159" s="237" t="s">
        <v>981</v>
      </c>
    </row>
    <row r="1160" spans="1:8" s="156" customFormat="1" ht="15">
      <c r="A1160" s="233" t="s">
        <v>982</v>
      </c>
      <c r="B1160" s="161">
        <f>VLOOKUP(F1160,'[1]表二（旧）'!$F$5:$G$1311,2,FALSE)</f>
        <v>0</v>
      </c>
      <c r="C1160" s="161"/>
      <c r="D1160" s="236">
        <f t="shared" si="36"/>
      </c>
      <c r="E1160" s="95"/>
      <c r="F1160" s="237">
        <v>2200512</v>
      </c>
      <c r="G1160" s="38">
        <f t="shared" si="37"/>
        <v>0</v>
      </c>
      <c r="H1160" s="237" t="s">
        <v>982</v>
      </c>
    </row>
    <row r="1161" spans="1:8" s="156" customFormat="1" ht="15">
      <c r="A1161" s="233" t="s">
        <v>983</v>
      </c>
      <c r="B1161" s="161">
        <f>VLOOKUP(F1161,'[1]表二（旧）'!$F$5:$G$1311,2,FALSE)</f>
        <v>0</v>
      </c>
      <c r="C1161" s="161"/>
      <c r="D1161" s="236">
        <f t="shared" si="36"/>
      </c>
      <c r="E1161" s="95"/>
      <c r="F1161" s="237">
        <v>2200513</v>
      </c>
      <c r="G1161" s="38">
        <f t="shared" si="37"/>
        <v>0</v>
      </c>
      <c r="H1161" s="237" t="s">
        <v>983</v>
      </c>
    </row>
    <row r="1162" spans="1:8" s="156" customFormat="1" ht="15">
      <c r="A1162" s="233" t="s">
        <v>984</v>
      </c>
      <c r="B1162" s="161">
        <f>VLOOKUP(F1162,'[1]表二（旧）'!$F$5:$G$1311,2,FALSE)</f>
        <v>0</v>
      </c>
      <c r="C1162" s="161"/>
      <c r="D1162" s="236">
        <f t="shared" si="36"/>
      </c>
      <c r="E1162" s="95"/>
      <c r="F1162" s="237">
        <v>2200514</v>
      </c>
      <c r="G1162" s="38">
        <f t="shared" si="37"/>
        <v>0</v>
      </c>
      <c r="H1162" s="237" t="s">
        <v>984</v>
      </c>
    </row>
    <row r="1163" spans="1:8" s="156" customFormat="1" ht="15">
      <c r="A1163" s="233" t="s">
        <v>985</v>
      </c>
      <c r="B1163" s="161">
        <f>VLOOKUP(F1163,'[1]表二（旧）'!$F$5:$G$1311,2,FALSE)</f>
        <v>0</v>
      </c>
      <c r="C1163" s="161"/>
      <c r="D1163" s="236">
        <f t="shared" si="36"/>
      </c>
      <c r="E1163" s="95"/>
      <c r="F1163" s="237">
        <v>2200599</v>
      </c>
      <c r="G1163" s="38">
        <f t="shared" si="37"/>
        <v>0</v>
      </c>
      <c r="H1163" s="237" t="s">
        <v>985</v>
      </c>
    </row>
    <row r="1164" spans="1:8" s="156" customFormat="1" ht="15">
      <c r="A1164" s="233" t="s">
        <v>986</v>
      </c>
      <c r="B1164" s="161">
        <f>VLOOKUP(F1164,'[1]表二（旧）'!$F$5:$G$1311,2,FALSE)</f>
        <v>0</v>
      </c>
      <c r="C1164" s="161"/>
      <c r="D1164" s="236">
        <f t="shared" si="36"/>
      </c>
      <c r="E1164" s="95"/>
      <c r="F1164" s="237">
        <v>22099</v>
      </c>
      <c r="G1164" s="38">
        <f t="shared" si="37"/>
        <v>0</v>
      </c>
      <c r="H1164" s="237" t="s">
        <v>986</v>
      </c>
    </row>
    <row r="1165" spans="1:8" s="156" customFormat="1" ht="15">
      <c r="A1165" s="233" t="s">
        <v>987</v>
      </c>
      <c r="B1165" s="161">
        <f>SUM(B1166,B1175,B1179,)</f>
        <v>35020</v>
      </c>
      <c r="C1165" s="161">
        <f>SUM(C1166,C1175,C1179,)</f>
        <v>26435</v>
      </c>
      <c r="D1165" s="236">
        <f t="shared" si="36"/>
        <v>75.5</v>
      </c>
      <c r="E1165" s="95"/>
      <c r="F1165" s="237">
        <v>221</v>
      </c>
      <c r="G1165" s="38">
        <f t="shared" si="37"/>
        <v>26435</v>
      </c>
      <c r="H1165" s="237" t="s">
        <v>987</v>
      </c>
    </row>
    <row r="1166" spans="1:8" s="156" customFormat="1" ht="15">
      <c r="A1166" s="233" t="s">
        <v>988</v>
      </c>
      <c r="B1166" s="161">
        <f>SUM(B1167:B1174)</f>
        <v>26691</v>
      </c>
      <c r="C1166" s="161">
        <f>SUM(C1167:C1174)</f>
        <v>17935</v>
      </c>
      <c r="D1166" s="236">
        <f t="shared" si="36"/>
        <v>67.2</v>
      </c>
      <c r="E1166" s="95"/>
      <c r="F1166" s="237">
        <v>22101</v>
      </c>
      <c r="G1166" s="38">
        <f t="shared" si="37"/>
        <v>17935</v>
      </c>
      <c r="H1166" s="237" t="s">
        <v>988</v>
      </c>
    </row>
    <row r="1167" spans="1:8" s="156" customFormat="1" ht="15">
      <c r="A1167" s="233" t="s">
        <v>989</v>
      </c>
      <c r="B1167" s="161">
        <f>VLOOKUP(F1167,'[1]表二（旧）'!$F$5:$G$1311,2,FALSE)</f>
        <v>0</v>
      </c>
      <c r="C1167" s="161"/>
      <c r="D1167" s="236">
        <f t="shared" si="36"/>
      </c>
      <c r="E1167" s="95"/>
      <c r="F1167" s="237">
        <v>2210101</v>
      </c>
      <c r="G1167" s="38">
        <f t="shared" si="37"/>
        <v>0</v>
      </c>
      <c r="H1167" s="237" t="s">
        <v>989</v>
      </c>
    </row>
    <row r="1168" spans="1:8" s="156" customFormat="1" ht="15">
      <c r="A1168" s="233" t="s">
        <v>990</v>
      </c>
      <c r="B1168" s="161">
        <f>VLOOKUP(F1168,'[1]表二（旧）'!$F$5:$G$1311,2,FALSE)</f>
        <v>0</v>
      </c>
      <c r="C1168" s="161"/>
      <c r="D1168" s="236">
        <f t="shared" si="36"/>
      </c>
      <c r="E1168" s="95"/>
      <c r="F1168" s="237">
        <v>2210102</v>
      </c>
      <c r="G1168" s="38">
        <f t="shared" si="37"/>
        <v>0</v>
      </c>
      <c r="H1168" s="237" t="s">
        <v>990</v>
      </c>
    </row>
    <row r="1169" spans="1:8" s="156" customFormat="1" ht="15">
      <c r="A1169" s="233" t="s">
        <v>991</v>
      </c>
      <c r="B1169" s="161">
        <f>VLOOKUP(F1169,'[1]表二（旧）'!$F$5:$G$1311,2,FALSE)</f>
        <v>19908</v>
      </c>
      <c r="C1169" s="161">
        <v>17785</v>
      </c>
      <c r="D1169" s="236">
        <f t="shared" si="36"/>
        <v>89.3</v>
      </c>
      <c r="E1169" s="95"/>
      <c r="F1169" s="237">
        <v>2210103</v>
      </c>
      <c r="G1169" s="38">
        <f t="shared" si="37"/>
        <v>17785</v>
      </c>
      <c r="H1169" s="237" t="s">
        <v>991</v>
      </c>
    </row>
    <row r="1170" spans="1:8" s="156" customFormat="1" ht="15">
      <c r="A1170" s="233" t="s">
        <v>992</v>
      </c>
      <c r="B1170" s="161">
        <f>VLOOKUP(F1170,'[1]表二（旧）'!$F$5:$G$1311,2,FALSE)</f>
        <v>7</v>
      </c>
      <c r="C1170" s="161"/>
      <c r="D1170" s="236">
        <f t="shared" si="36"/>
        <v>0</v>
      </c>
      <c r="E1170" s="95"/>
      <c r="F1170" s="237">
        <v>2210104</v>
      </c>
      <c r="G1170" s="38">
        <f t="shared" si="37"/>
        <v>0</v>
      </c>
      <c r="H1170" s="237" t="s">
        <v>992</v>
      </c>
    </row>
    <row r="1171" spans="1:8" s="156" customFormat="1" ht="15">
      <c r="A1171" s="233" t="s">
        <v>993</v>
      </c>
      <c r="B1171" s="161">
        <f>VLOOKUP(F1171,'[1]表二（旧）'!$F$5:$G$1311,2,FALSE)</f>
        <v>0</v>
      </c>
      <c r="C1171" s="161"/>
      <c r="D1171" s="236">
        <f t="shared" si="36"/>
      </c>
      <c r="E1171" s="95"/>
      <c r="F1171" s="237">
        <v>2210105</v>
      </c>
      <c r="G1171" s="38">
        <f t="shared" si="37"/>
        <v>0</v>
      </c>
      <c r="H1171" s="237" t="s">
        <v>993</v>
      </c>
    </row>
    <row r="1172" spans="1:8" s="156" customFormat="1" ht="15">
      <c r="A1172" s="233" t="s">
        <v>994</v>
      </c>
      <c r="B1172" s="161">
        <f>VLOOKUP(F1172,'[1]表二（旧）'!$F$5:$G$1311,2,FALSE)</f>
        <v>95</v>
      </c>
      <c r="C1172" s="161">
        <v>150</v>
      </c>
      <c r="D1172" s="236">
        <f t="shared" si="36"/>
        <v>157.9</v>
      </c>
      <c r="E1172" s="95"/>
      <c r="F1172" s="237">
        <v>2210106</v>
      </c>
      <c r="G1172" s="38">
        <f t="shared" si="37"/>
        <v>150</v>
      </c>
      <c r="H1172" s="237" t="s">
        <v>994</v>
      </c>
    </row>
    <row r="1173" spans="1:8" s="156" customFormat="1" ht="15">
      <c r="A1173" s="233" t="s">
        <v>995</v>
      </c>
      <c r="B1173" s="161">
        <f>VLOOKUP(F1173,'[1]表二（旧）'!$F$5:$G$1311,2,FALSE)</f>
        <v>0</v>
      </c>
      <c r="C1173" s="161"/>
      <c r="D1173" s="236">
        <f t="shared" si="36"/>
      </c>
      <c r="E1173" s="95"/>
      <c r="F1173" s="237">
        <v>2210107</v>
      </c>
      <c r="G1173" s="38">
        <f t="shared" si="37"/>
        <v>0</v>
      </c>
      <c r="H1173" s="237" t="s">
        <v>995</v>
      </c>
    </row>
    <row r="1174" spans="1:8" s="156" customFormat="1" ht="15">
      <c r="A1174" s="233" t="s">
        <v>996</v>
      </c>
      <c r="B1174" s="161">
        <f>VLOOKUP(F1174,'[1]表二（旧）'!$F$5:$G$1311,2,FALSE)</f>
        <v>6681</v>
      </c>
      <c r="C1174" s="161"/>
      <c r="D1174" s="236">
        <f t="shared" si="36"/>
        <v>0</v>
      </c>
      <c r="E1174" s="95"/>
      <c r="F1174" s="237">
        <v>2210199</v>
      </c>
      <c r="G1174" s="38">
        <f t="shared" si="37"/>
        <v>0</v>
      </c>
      <c r="H1174" s="237" t="s">
        <v>996</v>
      </c>
    </row>
    <row r="1175" spans="1:8" s="156" customFormat="1" ht="15">
      <c r="A1175" s="233" t="s">
        <v>997</v>
      </c>
      <c r="B1175" s="161">
        <f>SUM(B1176:B1178)</f>
        <v>8329</v>
      </c>
      <c r="C1175" s="161">
        <f>SUM(C1176:C1178)</f>
        <v>8500</v>
      </c>
      <c r="D1175" s="236">
        <f t="shared" si="36"/>
        <v>102.1</v>
      </c>
      <c r="E1175" s="95"/>
      <c r="F1175" s="237">
        <v>22102</v>
      </c>
      <c r="G1175" s="38">
        <f t="shared" si="37"/>
        <v>8500</v>
      </c>
      <c r="H1175" s="237" t="s">
        <v>997</v>
      </c>
    </row>
    <row r="1176" spans="1:8" s="156" customFormat="1" ht="15">
      <c r="A1176" s="233" t="s">
        <v>998</v>
      </c>
      <c r="B1176" s="161">
        <f>VLOOKUP(F1176,'[1]表二（旧）'!$F$5:$G$1311,2,FALSE)</f>
        <v>8329</v>
      </c>
      <c r="C1176" s="161">
        <v>8500</v>
      </c>
      <c r="D1176" s="236">
        <f t="shared" si="36"/>
        <v>102.1</v>
      </c>
      <c r="E1176" s="95"/>
      <c r="F1176" s="237">
        <v>2210201</v>
      </c>
      <c r="G1176" s="38">
        <f t="shared" si="37"/>
        <v>8500</v>
      </c>
      <c r="H1176" s="237" t="s">
        <v>998</v>
      </c>
    </row>
    <row r="1177" spans="1:8" s="156" customFormat="1" ht="15">
      <c r="A1177" s="233" t="s">
        <v>999</v>
      </c>
      <c r="B1177" s="161">
        <f>VLOOKUP(F1177,'[1]表二（旧）'!$F$5:$G$1311,2,FALSE)</f>
        <v>0</v>
      </c>
      <c r="C1177" s="161"/>
      <c r="D1177" s="236">
        <f t="shared" si="36"/>
      </c>
      <c r="E1177" s="95"/>
      <c r="F1177" s="237">
        <v>2210202</v>
      </c>
      <c r="G1177" s="38">
        <f t="shared" si="37"/>
        <v>0</v>
      </c>
      <c r="H1177" s="237" t="s">
        <v>999</v>
      </c>
    </row>
    <row r="1178" spans="1:8" s="156" customFormat="1" ht="15">
      <c r="A1178" s="233" t="s">
        <v>1000</v>
      </c>
      <c r="B1178" s="161">
        <f>VLOOKUP(F1178,'[1]表二（旧）'!$F$5:$G$1311,2,FALSE)</f>
        <v>0</v>
      </c>
      <c r="C1178" s="161"/>
      <c r="D1178" s="236">
        <f t="shared" si="36"/>
      </c>
      <c r="E1178" s="95"/>
      <c r="F1178" s="237">
        <v>2210203</v>
      </c>
      <c r="G1178" s="38">
        <f t="shared" si="37"/>
        <v>0</v>
      </c>
      <c r="H1178" s="237" t="s">
        <v>1000</v>
      </c>
    </row>
    <row r="1179" spans="1:8" s="156" customFormat="1" ht="15">
      <c r="A1179" s="233" t="s">
        <v>1001</v>
      </c>
      <c r="B1179" s="161">
        <f>SUM(B1180:B1182)</f>
        <v>0</v>
      </c>
      <c r="C1179" s="161">
        <f>SUM(C1180:C1182)</f>
        <v>0</v>
      </c>
      <c r="D1179" s="236">
        <f t="shared" si="36"/>
      </c>
      <c r="E1179" s="95"/>
      <c r="F1179" s="237">
        <v>22103</v>
      </c>
      <c r="G1179" s="38">
        <f t="shared" si="37"/>
        <v>0</v>
      </c>
      <c r="H1179" s="237" t="s">
        <v>1001</v>
      </c>
    </row>
    <row r="1180" spans="1:8" s="156" customFormat="1" ht="15">
      <c r="A1180" s="233" t="s">
        <v>1002</v>
      </c>
      <c r="B1180" s="161">
        <f>VLOOKUP(F1180,'[1]表二（旧）'!$F$5:$G$1311,2,FALSE)</f>
        <v>0</v>
      </c>
      <c r="C1180" s="161"/>
      <c r="D1180" s="236">
        <f t="shared" si="36"/>
      </c>
      <c r="E1180" s="95"/>
      <c r="F1180" s="237">
        <v>2210301</v>
      </c>
      <c r="G1180" s="38">
        <f t="shared" si="37"/>
        <v>0</v>
      </c>
      <c r="H1180" s="237" t="s">
        <v>1002</v>
      </c>
    </row>
    <row r="1181" spans="1:8" s="156" customFormat="1" ht="15">
      <c r="A1181" s="233" t="s">
        <v>1003</v>
      </c>
      <c r="B1181" s="161">
        <f>VLOOKUP(F1181,'[1]表二（旧）'!$F$5:$G$1311,2,FALSE)</f>
        <v>0</v>
      </c>
      <c r="C1181" s="161"/>
      <c r="D1181" s="236">
        <f t="shared" si="36"/>
      </c>
      <c r="E1181" s="95"/>
      <c r="F1181" s="237">
        <v>2210302</v>
      </c>
      <c r="G1181" s="38">
        <f t="shared" si="37"/>
        <v>0</v>
      </c>
      <c r="H1181" s="237" t="s">
        <v>1003</v>
      </c>
    </row>
    <row r="1182" spans="1:8" s="156" customFormat="1" ht="15">
      <c r="A1182" s="233" t="s">
        <v>1004</v>
      </c>
      <c r="B1182" s="161">
        <f>VLOOKUP(F1182,'[1]表二（旧）'!$F$5:$G$1311,2,FALSE)</f>
        <v>0</v>
      </c>
      <c r="C1182" s="161"/>
      <c r="D1182" s="236">
        <f t="shared" si="36"/>
      </c>
      <c r="E1182" s="95"/>
      <c r="F1182" s="237">
        <v>2210399</v>
      </c>
      <c r="G1182" s="38">
        <f t="shared" si="37"/>
        <v>0</v>
      </c>
      <c r="H1182" s="237" t="s">
        <v>1004</v>
      </c>
    </row>
    <row r="1183" spans="1:8" s="156" customFormat="1" ht="15">
      <c r="A1183" s="233" t="s">
        <v>1005</v>
      </c>
      <c r="B1183" s="161">
        <f>SUM(B1184,B1199,B1213,B1218,B1224,)</f>
        <v>3904</v>
      </c>
      <c r="C1183" s="161">
        <f>SUM(C1184,C1199,C1213,C1218,C1224,)</f>
        <v>311</v>
      </c>
      <c r="D1183" s="236">
        <f t="shared" si="36"/>
        <v>8</v>
      </c>
      <c r="E1183" s="95"/>
      <c r="F1183" s="237">
        <v>222</v>
      </c>
      <c r="G1183" s="38">
        <f t="shared" si="37"/>
        <v>311</v>
      </c>
      <c r="H1183" s="237" t="s">
        <v>1005</v>
      </c>
    </row>
    <row r="1184" spans="1:8" s="156" customFormat="1" ht="15">
      <c r="A1184" s="233" t="s">
        <v>1006</v>
      </c>
      <c r="B1184" s="161">
        <f>SUM(B1185:B1198)</f>
        <v>3602</v>
      </c>
      <c r="C1184" s="161">
        <f>SUM(C1185:C1198)</f>
        <v>229</v>
      </c>
      <c r="D1184" s="236">
        <f t="shared" si="36"/>
        <v>6.4</v>
      </c>
      <c r="E1184" s="95"/>
      <c r="F1184" s="237">
        <v>22201</v>
      </c>
      <c r="G1184" s="38">
        <f t="shared" si="37"/>
        <v>229</v>
      </c>
      <c r="H1184" s="237" t="s">
        <v>1006</v>
      </c>
    </row>
    <row r="1185" spans="1:8" s="156" customFormat="1" ht="15">
      <c r="A1185" s="233" t="s">
        <v>695</v>
      </c>
      <c r="B1185" s="161">
        <f>VLOOKUP(F1185,'[1]表二（旧）'!$F$5:$G$1311,2,FALSE)</f>
        <v>209</v>
      </c>
      <c r="C1185" s="161">
        <v>229</v>
      </c>
      <c r="D1185" s="236">
        <f t="shared" si="36"/>
        <v>109.6</v>
      </c>
      <c r="E1185" s="95"/>
      <c r="F1185" s="237">
        <v>2220101</v>
      </c>
      <c r="G1185" s="38">
        <f t="shared" si="37"/>
        <v>229</v>
      </c>
      <c r="H1185" s="237" t="s">
        <v>695</v>
      </c>
    </row>
    <row r="1186" spans="1:8" s="156" customFormat="1" ht="15">
      <c r="A1186" s="233" t="s">
        <v>696</v>
      </c>
      <c r="B1186" s="161">
        <f>VLOOKUP(F1186,'[1]表二（旧）'!$F$5:$G$1311,2,FALSE)</f>
        <v>0</v>
      </c>
      <c r="C1186" s="161"/>
      <c r="D1186" s="236">
        <f t="shared" si="36"/>
      </c>
      <c r="E1186" s="95"/>
      <c r="F1186" s="237">
        <v>2220102</v>
      </c>
      <c r="G1186" s="38">
        <f t="shared" si="37"/>
        <v>0</v>
      </c>
      <c r="H1186" s="237" t="s">
        <v>696</v>
      </c>
    </row>
    <row r="1187" spans="1:8" s="156" customFormat="1" ht="15">
      <c r="A1187" s="233" t="s">
        <v>697</v>
      </c>
      <c r="B1187" s="161">
        <f>VLOOKUP(F1187,'[1]表二（旧）'!$F$5:$G$1311,2,FALSE)</f>
        <v>0</v>
      </c>
      <c r="C1187" s="161"/>
      <c r="D1187" s="236">
        <f t="shared" si="36"/>
      </c>
      <c r="E1187" s="95"/>
      <c r="F1187" s="237">
        <v>2220103</v>
      </c>
      <c r="G1187" s="38">
        <f t="shared" si="37"/>
        <v>0</v>
      </c>
      <c r="H1187" s="237" t="s">
        <v>697</v>
      </c>
    </row>
    <row r="1188" spans="1:8" s="156" customFormat="1" ht="15">
      <c r="A1188" s="233" t="s">
        <v>1007</v>
      </c>
      <c r="B1188" s="161">
        <f>VLOOKUP(F1188,'[1]表二（旧）'!$F$5:$G$1311,2,FALSE)</f>
        <v>0</v>
      </c>
      <c r="C1188" s="161"/>
      <c r="D1188" s="236">
        <f t="shared" si="36"/>
      </c>
      <c r="E1188" s="95"/>
      <c r="F1188" s="237">
        <v>2220104</v>
      </c>
      <c r="G1188" s="38">
        <f t="shared" si="37"/>
        <v>0</v>
      </c>
      <c r="H1188" s="237" t="s">
        <v>1007</v>
      </c>
    </row>
    <row r="1189" spans="1:8" s="156" customFormat="1" ht="15">
      <c r="A1189" s="233" t="s">
        <v>1008</v>
      </c>
      <c r="B1189" s="161">
        <f>VLOOKUP(F1189,'[1]表二（旧）'!$F$5:$G$1311,2,FALSE)</f>
        <v>0</v>
      </c>
      <c r="C1189" s="161"/>
      <c r="D1189" s="236">
        <f t="shared" si="36"/>
      </c>
      <c r="E1189" s="95"/>
      <c r="F1189" s="237">
        <v>2220105</v>
      </c>
      <c r="G1189" s="38">
        <f t="shared" si="37"/>
        <v>0</v>
      </c>
      <c r="H1189" s="237" t="s">
        <v>1008</v>
      </c>
    </row>
    <row r="1190" spans="1:8" s="156" customFormat="1" ht="15">
      <c r="A1190" s="233" t="s">
        <v>1009</v>
      </c>
      <c r="B1190" s="161">
        <f>VLOOKUP(F1190,'[1]表二（旧）'!$F$5:$G$1311,2,FALSE)</f>
        <v>0</v>
      </c>
      <c r="C1190" s="161"/>
      <c r="D1190" s="236">
        <f t="shared" si="36"/>
      </c>
      <c r="E1190" s="95"/>
      <c r="F1190" s="237">
        <v>2220106</v>
      </c>
      <c r="G1190" s="38">
        <f t="shared" si="37"/>
        <v>0</v>
      </c>
      <c r="H1190" s="237" t="s">
        <v>1009</v>
      </c>
    </row>
    <row r="1191" spans="1:8" s="156" customFormat="1" ht="15">
      <c r="A1191" s="233" t="s">
        <v>1010</v>
      </c>
      <c r="B1191" s="161">
        <f>VLOOKUP(F1191,'[1]表二（旧）'!$F$5:$G$1311,2,FALSE)</f>
        <v>0</v>
      </c>
      <c r="C1191" s="161"/>
      <c r="D1191" s="236">
        <f t="shared" si="36"/>
      </c>
      <c r="E1191" s="95"/>
      <c r="F1191" s="237">
        <v>2220107</v>
      </c>
      <c r="G1191" s="38">
        <f t="shared" si="37"/>
        <v>0</v>
      </c>
      <c r="H1191" s="237" t="s">
        <v>1010</v>
      </c>
    </row>
    <row r="1192" spans="1:8" s="156" customFormat="1" ht="15">
      <c r="A1192" s="233" t="s">
        <v>1011</v>
      </c>
      <c r="B1192" s="161">
        <f>VLOOKUP(F1192,'[1]表二（旧）'!$F$5:$G$1311,2,FALSE)</f>
        <v>0</v>
      </c>
      <c r="C1192" s="161"/>
      <c r="D1192" s="236">
        <f t="shared" si="36"/>
      </c>
      <c r="E1192" s="95"/>
      <c r="F1192" s="237">
        <v>2220112</v>
      </c>
      <c r="G1192" s="38">
        <f t="shared" si="37"/>
        <v>0</v>
      </c>
      <c r="H1192" s="237" t="s">
        <v>1011</v>
      </c>
    </row>
    <row r="1193" spans="1:8" s="156" customFormat="1" ht="15">
      <c r="A1193" s="233" t="s">
        <v>1012</v>
      </c>
      <c r="B1193" s="161">
        <f>VLOOKUP(F1193,'[1]表二（旧）'!$F$5:$G$1311,2,FALSE)</f>
        <v>2537</v>
      </c>
      <c r="C1193" s="161"/>
      <c r="D1193" s="236">
        <f t="shared" si="36"/>
        <v>0</v>
      </c>
      <c r="E1193" s="95"/>
      <c r="F1193" s="237">
        <v>2220113</v>
      </c>
      <c r="G1193" s="38">
        <f t="shared" si="37"/>
        <v>0</v>
      </c>
      <c r="H1193" s="237" t="s">
        <v>1012</v>
      </c>
    </row>
    <row r="1194" spans="1:8" s="156" customFormat="1" ht="15">
      <c r="A1194" s="233" t="s">
        <v>1013</v>
      </c>
      <c r="B1194" s="161">
        <f>VLOOKUP(F1194,'[1]表二（旧）'!$F$5:$G$1311,2,FALSE)</f>
        <v>0</v>
      </c>
      <c r="C1194" s="161"/>
      <c r="D1194" s="236">
        <f t="shared" si="36"/>
      </c>
      <c r="E1194" s="95"/>
      <c r="F1194" s="237">
        <v>2220114</v>
      </c>
      <c r="G1194" s="38">
        <f t="shared" si="37"/>
        <v>0</v>
      </c>
      <c r="H1194" s="237" t="s">
        <v>1013</v>
      </c>
    </row>
    <row r="1195" spans="1:8" s="156" customFormat="1" ht="15">
      <c r="A1195" s="233" t="s">
        <v>1014</v>
      </c>
      <c r="B1195" s="161">
        <f>VLOOKUP(F1195,'[1]表二（旧）'!$F$5:$G$1311,2,FALSE)</f>
        <v>0</v>
      </c>
      <c r="C1195" s="161"/>
      <c r="D1195" s="236">
        <f t="shared" si="36"/>
      </c>
      <c r="E1195" s="95"/>
      <c r="F1195" s="237">
        <v>2220115</v>
      </c>
      <c r="G1195" s="38">
        <f t="shared" si="37"/>
        <v>0</v>
      </c>
      <c r="H1195" s="237" t="s">
        <v>1014</v>
      </c>
    </row>
    <row r="1196" spans="1:8" s="156" customFormat="1" ht="15">
      <c r="A1196" s="233" t="s">
        <v>1015</v>
      </c>
      <c r="B1196" s="161">
        <f>VLOOKUP(F1196,'[1]表二（旧）'!$F$5:$G$1311,2,FALSE)</f>
        <v>0</v>
      </c>
      <c r="C1196" s="161"/>
      <c r="D1196" s="236">
        <f t="shared" si="36"/>
      </c>
      <c r="E1196" s="95"/>
      <c r="F1196" s="237">
        <v>2220118</v>
      </c>
      <c r="G1196" s="38">
        <f t="shared" si="37"/>
        <v>0</v>
      </c>
      <c r="H1196" s="237" t="s">
        <v>1015</v>
      </c>
    </row>
    <row r="1197" spans="1:8" s="156" customFormat="1" ht="15">
      <c r="A1197" s="233" t="s">
        <v>698</v>
      </c>
      <c r="B1197" s="161">
        <f>VLOOKUP(F1197,'[1]表二（旧）'!$F$5:$G$1311,2,FALSE)</f>
        <v>0</v>
      </c>
      <c r="C1197" s="161"/>
      <c r="D1197" s="236">
        <f t="shared" si="36"/>
      </c>
      <c r="E1197" s="95"/>
      <c r="F1197" s="237">
        <v>2220150</v>
      </c>
      <c r="G1197" s="38">
        <f t="shared" si="37"/>
        <v>0</v>
      </c>
      <c r="H1197" s="237" t="s">
        <v>698</v>
      </c>
    </row>
    <row r="1198" spans="1:8" s="156" customFormat="1" ht="15">
      <c r="A1198" s="233" t="s">
        <v>1016</v>
      </c>
      <c r="B1198" s="161">
        <f>VLOOKUP(F1198,'[1]表二（旧）'!$F$5:$G$1311,2,FALSE)</f>
        <v>856</v>
      </c>
      <c r="C1198" s="161"/>
      <c r="D1198" s="236">
        <f t="shared" si="36"/>
        <v>0</v>
      </c>
      <c r="E1198" s="95"/>
      <c r="F1198" s="237">
        <v>2220199</v>
      </c>
      <c r="G1198" s="38">
        <f t="shared" si="37"/>
        <v>0</v>
      </c>
      <c r="H1198" s="237" t="s">
        <v>1016</v>
      </c>
    </row>
    <row r="1199" spans="1:8" s="156" customFormat="1" ht="15">
      <c r="A1199" s="233" t="s">
        <v>1017</v>
      </c>
      <c r="B1199" s="161">
        <f>SUM(B1200:B1212)</f>
        <v>93</v>
      </c>
      <c r="C1199" s="161">
        <f>SUM(C1200:C1212)</f>
        <v>52</v>
      </c>
      <c r="D1199" s="236">
        <f t="shared" si="36"/>
        <v>55.9</v>
      </c>
      <c r="E1199" s="95"/>
      <c r="F1199" s="237">
        <v>22202</v>
      </c>
      <c r="G1199" s="38">
        <f t="shared" si="37"/>
        <v>52</v>
      </c>
      <c r="H1199" s="237" t="s">
        <v>1017</v>
      </c>
    </row>
    <row r="1200" spans="1:8" s="156" customFormat="1" ht="15">
      <c r="A1200" s="233" t="s">
        <v>695</v>
      </c>
      <c r="B1200" s="161">
        <f>VLOOKUP(F1200,'[1]表二（旧）'!$F$5:$G$1311,2,FALSE)</f>
        <v>89</v>
      </c>
      <c r="C1200" s="161">
        <v>52</v>
      </c>
      <c r="D1200" s="236">
        <f t="shared" si="36"/>
        <v>58.4</v>
      </c>
      <c r="E1200" s="95"/>
      <c r="F1200" s="237">
        <v>2220201</v>
      </c>
      <c r="G1200" s="38">
        <f t="shared" si="37"/>
        <v>52</v>
      </c>
      <c r="H1200" s="237" t="s">
        <v>695</v>
      </c>
    </row>
    <row r="1201" spans="1:8" s="156" customFormat="1" ht="15">
      <c r="A1201" s="233" t="s">
        <v>696</v>
      </c>
      <c r="B1201" s="161">
        <f>VLOOKUP(F1201,'[1]表二（旧）'!$F$5:$G$1311,2,FALSE)</f>
        <v>0</v>
      </c>
      <c r="C1201" s="161"/>
      <c r="D1201" s="236">
        <f t="shared" si="36"/>
      </c>
      <c r="E1201" s="95"/>
      <c r="F1201" s="237">
        <v>2220202</v>
      </c>
      <c r="G1201" s="38">
        <f t="shared" si="37"/>
        <v>0</v>
      </c>
      <c r="H1201" s="237" t="s">
        <v>696</v>
      </c>
    </row>
    <row r="1202" spans="1:8" s="156" customFormat="1" ht="15">
      <c r="A1202" s="233" t="s">
        <v>697</v>
      </c>
      <c r="B1202" s="161">
        <f>VLOOKUP(F1202,'[1]表二（旧）'!$F$5:$G$1311,2,FALSE)</f>
        <v>0</v>
      </c>
      <c r="C1202" s="161"/>
      <c r="D1202" s="236">
        <f t="shared" si="36"/>
      </c>
      <c r="E1202" s="95"/>
      <c r="F1202" s="237">
        <v>2220203</v>
      </c>
      <c r="G1202" s="38">
        <f t="shared" si="37"/>
        <v>0</v>
      </c>
      <c r="H1202" s="237" t="s">
        <v>697</v>
      </c>
    </row>
    <row r="1203" spans="1:8" s="156" customFormat="1" ht="15">
      <c r="A1203" s="233" t="s">
        <v>1018</v>
      </c>
      <c r="B1203" s="161">
        <f>VLOOKUP(F1203,'[1]表二（旧）'!$F$5:$G$1311,2,FALSE)</f>
        <v>0</v>
      </c>
      <c r="C1203" s="161"/>
      <c r="D1203" s="236">
        <f t="shared" si="36"/>
      </c>
      <c r="E1203" s="95"/>
      <c r="F1203" s="237">
        <v>2220204</v>
      </c>
      <c r="G1203" s="38">
        <f t="shared" si="37"/>
        <v>0</v>
      </c>
      <c r="H1203" s="237" t="s">
        <v>1018</v>
      </c>
    </row>
    <row r="1204" spans="1:8" s="156" customFormat="1" ht="15">
      <c r="A1204" s="233" t="s">
        <v>1019</v>
      </c>
      <c r="B1204" s="161">
        <f>VLOOKUP(F1204,'[1]表二（旧）'!$F$5:$G$1311,2,FALSE)</f>
        <v>0</v>
      </c>
      <c r="C1204" s="161"/>
      <c r="D1204" s="236">
        <f t="shared" si="36"/>
      </c>
      <c r="E1204" s="95"/>
      <c r="F1204" s="237">
        <v>2220205</v>
      </c>
      <c r="G1204" s="38">
        <f t="shared" si="37"/>
        <v>0</v>
      </c>
      <c r="H1204" s="237" t="s">
        <v>1019</v>
      </c>
    </row>
    <row r="1205" spans="1:8" s="156" customFormat="1" ht="15">
      <c r="A1205" s="233" t="s">
        <v>1020</v>
      </c>
      <c r="B1205" s="161">
        <f>VLOOKUP(F1205,'[1]表二（旧）'!$F$5:$G$1311,2,FALSE)</f>
        <v>0</v>
      </c>
      <c r="C1205" s="161"/>
      <c r="D1205" s="236">
        <f t="shared" si="36"/>
      </c>
      <c r="E1205" s="95"/>
      <c r="F1205" s="237">
        <v>2220206</v>
      </c>
      <c r="G1205" s="38">
        <f t="shared" si="37"/>
        <v>0</v>
      </c>
      <c r="H1205" s="237" t="s">
        <v>1020</v>
      </c>
    </row>
    <row r="1206" spans="1:8" s="156" customFormat="1" ht="15">
      <c r="A1206" s="233" t="s">
        <v>1021</v>
      </c>
      <c r="B1206" s="161">
        <f>VLOOKUP(F1206,'[1]表二（旧）'!$F$5:$G$1311,2,FALSE)</f>
        <v>0</v>
      </c>
      <c r="C1206" s="161"/>
      <c r="D1206" s="236">
        <f t="shared" si="36"/>
      </c>
      <c r="E1206" s="95"/>
      <c r="F1206" s="237">
        <v>2220207</v>
      </c>
      <c r="G1206" s="38">
        <f t="shared" si="37"/>
        <v>0</v>
      </c>
      <c r="H1206" s="237" t="s">
        <v>1021</v>
      </c>
    </row>
    <row r="1207" spans="1:8" s="156" customFormat="1" ht="15">
      <c r="A1207" s="233" t="s">
        <v>1022</v>
      </c>
      <c r="B1207" s="161">
        <f>VLOOKUP(F1207,'[1]表二（旧）'!$F$5:$G$1311,2,FALSE)</f>
        <v>0</v>
      </c>
      <c r="C1207" s="161"/>
      <c r="D1207" s="236">
        <f t="shared" si="36"/>
      </c>
      <c r="E1207" s="95"/>
      <c r="F1207" s="237">
        <v>2220209</v>
      </c>
      <c r="G1207" s="38">
        <f t="shared" si="37"/>
        <v>0</v>
      </c>
      <c r="H1207" s="237" t="s">
        <v>1022</v>
      </c>
    </row>
    <row r="1208" spans="1:8" s="156" customFormat="1" ht="15">
      <c r="A1208" s="233" t="s">
        <v>1023</v>
      </c>
      <c r="B1208" s="161">
        <f>VLOOKUP(F1208,'[1]表二（旧）'!$F$5:$G$1311,2,FALSE)</f>
        <v>0</v>
      </c>
      <c r="C1208" s="161"/>
      <c r="D1208" s="236">
        <f t="shared" si="36"/>
      </c>
      <c r="E1208" s="95"/>
      <c r="F1208" s="237">
        <v>2220210</v>
      </c>
      <c r="G1208" s="38">
        <f t="shared" si="37"/>
        <v>0</v>
      </c>
      <c r="H1208" s="237" t="s">
        <v>1023</v>
      </c>
    </row>
    <row r="1209" spans="1:8" s="156" customFormat="1" ht="15">
      <c r="A1209" s="233" t="s">
        <v>1024</v>
      </c>
      <c r="B1209" s="161">
        <f>VLOOKUP(F1209,'[1]表二（旧）'!$F$5:$G$1311,2,FALSE)</f>
        <v>0</v>
      </c>
      <c r="C1209" s="161"/>
      <c r="D1209" s="236">
        <f t="shared" si="36"/>
      </c>
      <c r="E1209" s="95"/>
      <c r="F1209" s="237">
        <v>2220211</v>
      </c>
      <c r="G1209" s="38">
        <f t="shared" si="37"/>
        <v>0</v>
      </c>
      <c r="H1209" s="237" t="s">
        <v>1024</v>
      </c>
    </row>
    <row r="1210" spans="1:8" s="156" customFormat="1" ht="15">
      <c r="A1210" s="233" t="s">
        <v>1025</v>
      </c>
      <c r="B1210" s="161">
        <f>VLOOKUP(F1210,'[1]表二（旧）'!$F$5:$G$1311,2,FALSE)</f>
        <v>0</v>
      </c>
      <c r="C1210" s="161"/>
      <c r="D1210" s="236">
        <f t="shared" si="36"/>
      </c>
      <c r="E1210" s="95"/>
      <c r="F1210" s="237">
        <v>2220212</v>
      </c>
      <c r="G1210" s="38">
        <f t="shared" si="37"/>
        <v>0</v>
      </c>
      <c r="H1210" s="237" t="s">
        <v>1025</v>
      </c>
    </row>
    <row r="1211" spans="1:8" s="156" customFormat="1" ht="15">
      <c r="A1211" s="233" t="s">
        <v>698</v>
      </c>
      <c r="B1211" s="161">
        <f>VLOOKUP(F1211,'[1]表二（旧）'!$F$5:$G$1311,2,FALSE)</f>
        <v>4</v>
      </c>
      <c r="C1211" s="161"/>
      <c r="D1211" s="236">
        <f t="shared" si="36"/>
        <v>0</v>
      </c>
      <c r="E1211" s="95"/>
      <c r="F1211" s="237">
        <v>2220250</v>
      </c>
      <c r="G1211" s="38">
        <f t="shared" si="37"/>
        <v>0</v>
      </c>
      <c r="H1211" s="237" t="s">
        <v>698</v>
      </c>
    </row>
    <row r="1212" spans="1:8" s="156" customFormat="1" ht="15">
      <c r="A1212" s="233" t="s">
        <v>1026</v>
      </c>
      <c r="B1212" s="161">
        <f>VLOOKUP(F1212,'[1]表二（旧）'!$F$5:$G$1311,2,FALSE)</f>
        <v>0</v>
      </c>
      <c r="C1212" s="161"/>
      <c r="D1212" s="236">
        <f t="shared" si="36"/>
      </c>
      <c r="E1212" s="95"/>
      <c r="F1212" s="237">
        <v>2220299</v>
      </c>
      <c r="G1212" s="38">
        <f t="shared" si="37"/>
        <v>0</v>
      </c>
      <c r="H1212" s="237" t="s">
        <v>1026</v>
      </c>
    </row>
    <row r="1213" spans="1:8" s="156" customFormat="1" ht="15">
      <c r="A1213" s="233" t="s">
        <v>1027</v>
      </c>
      <c r="B1213" s="161">
        <f>SUM(B1214:B1217)</f>
        <v>0</v>
      </c>
      <c r="C1213" s="161">
        <f>SUM(C1214:C1217)</f>
        <v>0</v>
      </c>
      <c r="D1213" s="236">
        <f t="shared" si="36"/>
      </c>
      <c r="E1213" s="95"/>
      <c r="F1213" s="237">
        <v>22203</v>
      </c>
      <c r="G1213" s="38">
        <f t="shared" si="37"/>
        <v>0</v>
      </c>
      <c r="H1213" s="237" t="s">
        <v>1027</v>
      </c>
    </row>
    <row r="1214" spans="1:8" s="156" customFormat="1" ht="15">
      <c r="A1214" s="233" t="s">
        <v>1028</v>
      </c>
      <c r="B1214" s="161">
        <f>VLOOKUP(F1214,'[1]表二（旧）'!$F$5:$G$1311,2,FALSE)</f>
        <v>0</v>
      </c>
      <c r="C1214" s="161"/>
      <c r="D1214" s="236">
        <f t="shared" si="36"/>
      </c>
      <c r="E1214" s="95"/>
      <c r="F1214" s="237">
        <v>2220301</v>
      </c>
      <c r="G1214" s="38">
        <f t="shared" si="37"/>
        <v>0</v>
      </c>
      <c r="H1214" s="237" t="s">
        <v>1028</v>
      </c>
    </row>
    <row r="1215" spans="1:8" s="156" customFormat="1" ht="15">
      <c r="A1215" s="233" t="s">
        <v>1029</v>
      </c>
      <c r="B1215" s="161">
        <f>VLOOKUP(F1215,'[1]表二（旧）'!$F$5:$G$1311,2,FALSE)</f>
        <v>0</v>
      </c>
      <c r="C1215" s="161"/>
      <c r="D1215" s="236">
        <f t="shared" si="36"/>
      </c>
      <c r="E1215" s="95"/>
      <c r="F1215" s="237">
        <v>2220303</v>
      </c>
      <c r="G1215" s="38">
        <f t="shared" si="37"/>
        <v>0</v>
      </c>
      <c r="H1215" s="237" t="s">
        <v>1029</v>
      </c>
    </row>
    <row r="1216" spans="1:8" s="156" customFormat="1" ht="15">
      <c r="A1216" s="233" t="s">
        <v>1030</v>
      </c>
      <c r="B1216" s="161">
        <f>VLOOKUP(F1216,'[1]表二（旧）'!$F$5:$G$1311,2,FALSE)</f>
        <v>0</v>
      </c>
      <c r="C1216" s="161"/>
      <c r="D1216" s="236">
        <f t="shared" si="36"/>
      </c>
      <c r="E1216" s="95"/>
      <c r="F1216" s="237">
        <v>2220304</v>
      </c>
      <c r="G1216" s="38">
        <f t="shared" si="37"/>
        <v>0</v>
      </c>
      <c r="H1216" s="237" t="s">
        <v>1030</v>
      </c>
    </row>
    <row r="1217" spans="1:8" s="156" customFormat="1" ht="15">
      <c r="A1217" s="233" t="s">
        <v>1031</v>
      </c>
      <c r="B1217" s="161">
        <f>VLOOKUP(F1217,'[1]表二（旧）'!$F$5:$G$1311,2,FALSE)</f>
        <v>0</v>
      </c>
      <c r="C1217" s="161"/>
      <c r="D1217" s="236">
        <f t="shared" si="36"/>
      </c>
      <c r="E1217" s="95"/>
      <c r="F1217" s="237">
        <v>2220399</v>
      </c>
      <c r="G1217" s="38">
        <f t="shared" si="37"/>
        <v>0</v>
      </c>
      <c r="H1217" s="237" t="s">
        <v>1031</v>
      </c>
    </row>
    <row r="1218" spans="1:8" s="156" customFormat="1" ht="15">
      <c r="A1218" s="233" t="s">
        <v>1032</v>
      </c>
      <c r="B1218" s="161">
        <f>SUM(B1219:B1223)</f>
        <v>169</v>
      </c>
      <c r="C1218" s="161">
        <f>SUM(C1219:C1223)</f>
        <v>0</v>
      </c>
      <c r="D1218" s="236">
        <f t="shared" si="36"/>
        <v>0</v>
      </c>
      <c r="E1218" s="95"/>
      <c r="F1218" s="237">
        <v>22204</v>
      </c>
      <c r="G1218" s="38">
        <f t="shared" si="37"/>
        <v>0</v>
      </c>
      <c r="H1218" s="237" t="s">
        <v>1032</v>
      </c>
    </row>
    <row r="1219" spans="1:8" s="156" customFormat="1" ht="15">
      <c r="A1219" s="233" t="s">
        <v>1033</v>
      </c>
      <c r="B1219" s="161">
        <f>VLOOKUP(F1219,'[1]表二（旧）'!$F$5:$G$1311,2,FALSE)</f>
        <v>0</v>
      </c>
      <c r="C1219" s="161"/>
      <c r="D1219" s="236">
        <f t="shared" si="36"/>
      </c>
      <c r="E1219" s="95"/>
      <c r="F1219" s="237">
        <v>2220401</v>
      </c>
      <c r="G1219" s="38">
        <f t="shared" si="37"/>
        <v>0</v>
      </c>
      <c r="H1219" s="237" t="s">
        <v>1033</v>
      </c>
    </row>
    <row r="1220" spans="1:8" s="156" customFormat="1" ht="15">
      <c r="A1220" s="233" t="s">
        <v>1034</v>
      </c>
      <c r="B1220" s="161">
        <f>VLOOKUP(F1220,'[1]表二（旧）'!$F$5:$G$1311,2,FALSE)</f>
        <v>0</v>
      </c>
      <c r="C1220" s="161"/>
      <c r="D1220" s="236">
        <f t="shared" si="36"/>
      </c>
      <c r="E1220" s="95"/>
      <c r="F1220" s="237">
        <v>2220402</v>
      </c>
      <c r="G1220" s="38">
        <f t="shared" si="37"/>
        <v>0</v>
      </c>
      <c r="H1220" s="237" t="s">
        <v>1034</v>
      </c>
    </row>
    <row r="1221" spans="1:8" s="156" customFormat="1" ht="15">
      <c r="A1221" s="233" t="s">
        <v>1035</v>
      </c>
      <c r="B1221" s="161">
        <f>VLOOKUP(F1221,'[1]表二（旧）'!$F$5:$G$1311,2,FALSE)</f>
        <v>0</v>
      </c>
      <c r="C1221" s="161"/>
      <c r="D1221" s="236">
        <f aca="true" t="shared" si="38" ref="D1221:D1284">IF(B1221=0,"",ROUND(C1221/B1221*100,1))</f>
      </c>
      <c r="E1221" s="95"/>
      <c r="F1221" s="237">
        <v>2220403</v>
      </c>
      <c r="G1221" s="38">
        <f aca="true" t="shared" si="39" ref="G1221:G1284">SUM(C1221)</f>
        <v>0</v>
      </c>
      <c r="H1221" s="237" t="s">
        <v>1035</v>
      </c>
    </row>
    <row r="1222" spans="1:8" s="156" customFormat="1" ht="15">
      <c r="A1222" s="233" t="s">
        <v>1036</v>
      </c>
      <c r="B1222" s="161">
        <f>VLOOKUP(F1222,'[1]表二（旧）'!$F$5:$G$1311,2,FALSE)</f>
        <v>0</v>
      </c>
      <c r="C1222" s="161"/>
      <c r="D1222" s="236">
        <f t="shared" si="38"/>
      </c>
      <c r="E1222" s="95"/>
      <c r="F1222" s="237">
        <v>2220404</v>
      </c>
      <c r="G1222" s="38">
        <f t="shared" si="39"/>
        <v>0</v>
      </c>
      <c r="H1222" s="237" t="s">
        <v>1036</v>
      </c>
    </row>
    <row r="1223" spans="1:8" s="156" customFormat="1" ht="15">
      <c r="A1223" s="233" t="s">
        <v>1037</v>
      </c>
      <c r="B1223" s="161">
        <f>VLOOKUP(F1223,'[1]表二（旧）'!$F$5:$G$1311,2,FALSE)</f>
        <v>169</v>
      </c>
      <c r="C1223" s="161"/>
      <c r="D1223" s="236">
        <f t="shared" si="38"/>
        <v>0</v>
      </c>
      <c r="E1223" s="95"/>
      <c r="F1223" s="237">
        <v>2220499</v>
      </c>
      <c r="G1223" s="38">
        <f t="shared" si="39"/>
        <v>0</v>
      </c>
      <c r="H1223" s="237" t="s">
        <v>1037</v>
      </c>
    </row>
    <row r="1224" spans="1:8" s="156" customFormat="1" ht="15">
      <c r="A1224" s="233" t="s">
        <v>1038</v>
      </c>
      <c r="B1224" s="161">
        <f>SUM(B1225:B1235)</f>
        <v>40</v>
      </c>
      <c r="C1224" s="161">
        <f>SUM(C1225:C1235)</f>
        <v>30</v>
      </c>
      <c r="D1224" s="236">
        <f t="shared" si="38"/>
        <v>75</v>
      </c>
      <c r="E1224" s="95"/>
      <c r="F1224" s="237">
        <v>22205</v>
      </c>
      <c r="G1224" s="38">
        <f t="shared" si="39"/>
        <v>30</v>
      </c>
      <c r="H1224" s="237" t="s">
        <v>1038</v>
      </c>
    </row>
    <row r="1225" spans="1:8" s="156" customFormat="1" ht="15">
      <c r="A1225" s="233" t="s">
        <v>1039</v>
      </c>
      <c r="B1225" s="161">
        <f>VLOOKUP(F1225,'[1]表二（旧）'!$F$5:$G$1311,2,FALSE)</f>
        <v>0</v>
      </c>
      <c r="C1225" s="161"/>
      <c r="D1225" s="236">
        <f t="shared" si="38"/>
      </c>
      <c r="E1225" s="95"/>
      <c r="F1225" s="237">
        <v>2220501</v>
      </c>
      <c r="G1225" s="38">
        <f t="shared" si="39"/>
        <v>0</v>
      </c>
      <c r="H1225" s="237" t="s">
        <v>1039</v>
      </c>
    </row>
    <row r="1226" spans="1:8" s="156" customFormat="1" ht="15">
      <c r="A1226" s="233" t="s">
        <v>1040</v>
      </c>
      <c r="B1226" s="161">
        <f>VLOOKUP(F1226,'[1]表二（旧）'!$F$5:$G$1311,2,FALSE)</f>
        <v>0</v>
      </c>
      <c r="C1226" s="161"/>
      <c r="D1226" s="236">
        <f t="shared" si="38"/>
      </c>
      <c r="E1226" s="95"/>
      <c r="F1226" s="237">
        <v>2220502</v>
      </c>
      <c r="G1226" s="38">
        <f t="shared" si="39"/>
        <v>0</v>
      </c>
      <c r="H1226" s="237" t="s">
        <v>1040</v>
      </c>
    </row>
    <row r="1227" spans="1:8" s="156" customFormat="1" ht="15">
      <c r="A1227" s="233" t="s">
        <v>1041</v>
      </c>
      <c r="B1227" s="161">
        <f>VLOOKUP(F1227,'[1]表二（旧）'!$F$5:$G$1311,2,FALSE)</f>
        <v>0</v>
      </c>
      <c r="C1227" s="161"/>
      <c r="D1227" s="236">
        <f t="shared" si="38"/>
      </c>
      <c r="E1227" s="95"/>
      <c r="F1227" s="237">
        <v>2220503</v>
      </c>
      <c r="G1227" s="38">
        <f t="shared" si="39"/>
        <v>0</v>
      </c>
      <c r="H1227" s="237" t="s">
        <v>1041</v>
      </c>
    </row>
    <row r="1228" spans="1:8" s="156" customFormat="1" ht="15">
      <c r="A1228" s="233" t="s">
        <v>1042</v>
      </c>
      <c r="B1228" s="161">
        <f>VLOOKUP(F1228,'[1]表二（旧）'!$F$5:$G$1311,2,FALSE)</f>
        <v>0</v>
      </c>
      <c r="C1228" s="161"/>
      <c r="D1228" s="236">
        <f t="shared" si="38"/>
      </c>
      <c r="E1228" s="95"/>
      <c r="F1228" s="237">
        <v>2220504</v>
      </c>
      <c r="G1228" s="38">
        <f t="shared" si="39"/>
        <v>0</v>
      </c>
      <c r="H1228" s="237" t="s">
        <v>1042</v>
      </c>
    </row>
    <row r="1229" spans="1:8" s="156" customFormat="1" ht="15">
      <c r="A1229" s="233" t="s">
        <v>1043</v>
      </c>
      <c r="B1229" s="161">
        <f>VLOOKUP(F1229,'[1]表二（旧）'!$F$5:$G$1311,2,FALSE)</f>
        <v>0</v>
      </c>
      <c r="C1229" s="161"/>
      <c r="D1229" s="236">
        <f t="shared" si="38"/>
      </c>
      <c r="E1229" s="95"/>
      <c r="F1229" s="237">
        <v>2220505</v>
      </c>
      <c r="G1229" s="38">
        <f t="shared" si="39"/>
        <v>0</v>
      </c>
      <c r="H1229" s="237" t="s">
        <v>1043</v>
      </c>
    </row>
    <row r="1230" spans="1:8" s="156" customFormat="1" ht="15">
      <c r="A1230" s="233" t="s">
        <v>1044</v>
      </c>
      <c r="B1230" s="161">
        <f>VLOOKUP(F1230,'[1]表二（旧）'!$F$5:$G$1311,2,FALSE)</f>
        <v>0</v>
      </c>
      <c r="C1230" s="161"/>
      <c r="D1230" s="236">
        <f t="shared" si="38"/>
      </c>
      <c r="E1230" s="95"/>
      <c r="F1230" s="237">
        <v>2220506</v>
      </c>
      <c r="G1230" s="38">
        <f t="shared" si="39"/>
        <v>0</v>
      </c>
      <c r="H1230" s="237" t="s">
        <v>1044</v>
      </c>
    </row>
    <row r="1231" spans="1:8" s="156" customFormat="1" ht="15">
      <c r="A1231" s="233" t="s">
        <v>1045</v>
      </c>
      <c r="B1231" s="161">
        <f>VLOOKUP(F1231,'[1]表二（旧）'!$F$5:$G$1311,2,FALSE)</f>
        <v>0</v>
      </c>
      <c r="C1231" s="161"/>
      <c r="D1231" s="236">
        <f t="shared" si="38"/>
      </c>
      <c r="E1231" s="95"/>
      <c r="F1231" s="237">
        <v>2220507</v>
      </c>
      <c r="G1231" s="38">
        <f t="shared" si="39"/>
        <v>0</v>
      </c>
      <c r="H1231" s="237" t="s">
        <v>1045</v>
      </c>
    </row>
    <row r="1232" spans="1:8" s="156" customFormat="1" ht="15">
      <c r="A1232" s="233" t="s">
        <v>1046</v>
      </c>
      <c r="B1232" s="161">
        <f>VLOOKUP(F1232,'[1]表二（旧）'!$F$5:$G$1311,2,FALSE)</f>
        <v>0</v>
      </c>
      <c r="C1232" s="161">
        <v>30</v>
      </c>
      <c r="D1232" s="236">
        <f t="shared" si="38"/>
      </c>
      <c r="E1232" s="95"/>
      <c r="F1232" s="237">
        <v>2220508</v>
      </c>
      <c r="G1232" s="38">
        <f t="shared" si="39"/>
        <v>30</v>
      </c>
      <c r="H1232" s="237" t="s">
        <v>1046</v>
      </c>
    </row>
    <row r="1233" spans="1:8" s="156" customFormat="1" ht="15">
      <c r="A1233" s="233" t="s">
        <v>1047</v>
      </c>
      <c r="B1233" s="161">
        <f>VLOOKUP(F1233,'[1]表二（旧）'!$F$5:$G$1311,2,FALSE)</f>
        <v>40</v>
      </c>
      <c r="C1233" s="161"/>
      <c r="D1233" s="236">
        <f t="shared" si="38"/>
        <v>0</v>
      </c>
      <c r="E1233" s="95"/>
      <c r="F1233" s="237">
        <v>2220509</v>
      </c>
      <c r="G1233" s="38">
        <f t="shared" si="39"/>
        <v>0</v>
      </c>
      <c r="H1233" s="237" t="s">
        <v>1047</v>
      </c>
    </row>
    <row r="1234" spans="1:8" s="156" customFormat="1" ht="15">
      <c r="A1234" s="233" t="s">
        <v>1048</v>
      </c>
      <c r="B1234" s="161">
        <f>VLOOKUP(F1234,'[1]表二（旧）'!$F$5:$G$1311,2,FALSE)</f>
        <v>0</v>
      </c>
      <c r="C1234" s="161"/>
      <c r="D1234" s="236">
        <f t="shared" si="38"/>
      </c>
      <c r="E1234" s="95"/>
      <c r="F1234" s="237">
        <v>2220510</v>
      </c>
      <c r="G1234" s="38">
        <f t="shared" si="39"/>
        <v>0</v>
      </c>
      <c r="H1234" s="237" t="s">
        <v>1048</v>
      </c>
    </row>
    <row r="1235" spans="1:8" s="156" customFormat="1" ht="15">
      <c r="A1235" s="233" t="s">
        <v>1049</v>
      </c>
      <c r="B1235" s="161">
        <f>VLOOKUP(F1235,'[1]表二（旧）'!$F$5:$G$1311,2,FALSE)</f>
        <v>0</v>
      </c>
      <c r="C1235" s="161"/>
      <c r="D1235" s="236">
        <f t="shared" si="38"/>
      </c>
      <c r="E1235" s="95"/>
      <c r="F1235" s="237">
        <v>2220599</v>
      </c>
      <c r="G1235" s="38">
        <f t="shared" si="39"/>
        <v>0</v>
      </c>
      <c r="H1235" s="237" t="s">
        <v>1049</v>
      </c>
    </row>
    <row r="1236" spans="1:8" s="156" customFormat="1" ht="15">
      <c r="A1236" s="233" t="s">
        <v>1050</v>
      </c>
      <c r="B1236" s="161">
        <f>SUM(B1237,B1249,B1255,B1261,B1269,B1282,B1286,B1292)</f>
        <v>421</v>
      </c>
      <c r="C1236" s="161">
        <f>SUM(C1237,C1249,C1255,C1261,C1269,C1282,C1286,C1292)</f>
        <v>536</v>
      </c>
      <c r="D1236" s="236">
        <f t="shared" si="38"/>
        <v>127.3</v>
      </c>
      <c r="E1236" s="95"/>
      <c r="F1236" s="237">
        <v>224</v>
      </c>
      <c r="G1236" s="38">
        <f t="shared" si="39"/>
        <v>536</v>
      </c>
      <c r="H1236" s="237" t="s">
        <v>1050</v>
      </c>
    </row>
    <row r="1237" spans="1:8" s="156" customFormat="1" ht="15">
      <c r="A1237" s="233" t="s">
        <v>1051</v>
      </c>
      <c r="B1237" s="161">
        <f>SUM(B1238:B1248)</f>
        <v>413</v>
      </c>
      <c r="C1237" s="161">
        <f>SUM(C1238:C1248)</f>
        <v>186</v>
      </c>
      <c r="D1237" s="236">
        <f t="shared" si="38"/>
        <v>45</v>
      </c>
      <c r="E1237" s="95"/>
      <c r="F1237" s="237">
        <v>22401</v>
      </c>
      <c r="G1237" s="38">
        <f t="shared" si="39"/>
        <v>186</v>
      </c>
      <c r="H1237" s="237" t="s">
        <v>1051</v>
      </c>
    </row>
    <row r="1238" spans="1:8" s="156" customFormat="1" ht="15">
      <c r="A1238" s="233" t="s">
        <v>1052</v>
      </c>
      <c r="B1238" s="161">
        <f>VLOOKUP(2150601,'[1]表二（旧）'!$F$5:$G$1311,2,FALSE)</f>
        <v>313</v>
      </c>
      <c r="C1238" s="161">
        <v>186</v>
      </c>
      <c r="D1238" s="236">
        <f t="shared" si="38"/>
        <v>59.4</v>
      </c>
      <c r="E1238" s="95"/>
      <c r="F1238" s="237">
        <v>2240101</v>
      </c>
      <c r="G1238" s="38">
        <f t="shared" si="39"/>
        <v>186</v>
      </c>
      <c r="H1238" s="237" t="s">
        <v>1052</v>
      </c>
    </row>
    <row r="1239" spans="1:8" s="156" customFormat="1" ht="15">
      <c r="A1239" s="233" t="s">
        <v>1053</v>
      </c>
      <c r="B1239" s="161">
        <f>VLOOKUP(2150602,'[1]表二（旧）'!$F$5:$G$1311,2,FALSE)</f>
        <v>0</v>
      </c>
      <c r="C1239" s="161"/>
      <c r="D1239" s="236">
        <f t="shared" si="38"/>
      </c>
      <c r="E1239" s="95"/>
      <c r="F1239" s="237">
        <v>2240102</v>
      </c>
      <c r="G1239" s="38">
        <f t="shared" si="39"/>
        <v>0</v>
      </c>
      <c r="H1239" s="237" t="s">
        <v>1053</v>
      </c>
    </row>
    <row r="1240" spans="1:8" s="156" customFormat="1" ht="15">
      <c r="A1240" s="233" t="s">
        <v>1054</v>
      </c>
      <c r="B1240" s="161">
        <f>VLOOKUP(2150603,'[1]表二（旧）'!$F$5:$G$1311,2,FALSE)</f>
        <v>0</v>
      </c>
      <c r="C1240" s="161"/>
      <c r="D1240" s="236">
        <f t="shared" si="38"/>
      </c>
      <c r="E1240" s="95"/>
      <c r="F1240" s="237">
        <v>2240103</v>
      </c>
      <c r="G1240" s="38">
        <f t="shared" si="39"/>
        <v>0</v>
      </c>
      <c r="H1240" s="237" t="s">
        <v>1054</v>
      </c>
    </row>
    <row r="1241" spans="1:8" s="156" customFormat="1" ht="15">
      <c r="A1241" s="233" t="s">
        <v>1055</v>
      </c>
      <c r="B1241" s="161"/>
      <c r="C1241" s="161"/>
      <c r="D1241" s="236">
        <f t="shared" si="38"/>
      </c>
      <c r="E1241" s="95"/>
      <c r="F1241" s="237">
        <v>2240104</v>
      </c>
      <c r="G1241" s="38">
        <f t="shared" si="39"/>
        <v>0</v>
      </c>
      <c r="H1241" s="237" t="s">
        <v>1055</v>
      </c>
    </row>
    <row r="1242" spans="1:8" s="156" customFormat="1" ht="15">
      <c r="A1242" s="233" t="s">
        <v>1056</v>
      </c>
      <c r="B1242" s="161"/>
      <c r="C1242" s="161"/>
      <c r="D1242" s="236">
        <f t="shared" si="38"/>
      </c>
      <c r="E1242" s="95"/>
      <c r="F1242" s="237">
        <v>2240105</v>
      </c>
      <c r="G1242" s="38">
        <f t="shared" si="39"/>
        <v>0</v>
      </c>
      <c r="H1242" s="237" t="s">
        <v>1056</v>
      </c>
    </row>
    <row r="1243" spans="1:8" s="156" customFormat="1" ht="15">
      <c r="A1243" s="233" t="s">
        <v>1057</v>
      </c>
      <c r="B1243" s="161">
        <f>VLOOKUP(2150605,'[1]表二（旧）'!$F$5:$G$1311,2,FALSE)</f>
        <v>0</v>
      </c>
      <c r="C1243" s="161"/>
      <c r="D1243" s="236">
        <f t="shared" si="38"/>
      </c>
      <c r="E1243" s="95"/>
      <c r="F1243" s="237">
        <v>2240106</v>
      </c>
      <c r="G1243" s="38">
        <f t="shared" si="39"/>
        <v>0</v>
      </c>
      <c r="H1243" s="237" t="s">
        <v>1057</v>
      </c>
    </row>
    <row r="1244" spans="1:8" s="156" customFormat="1" ht="15">
      <c r="A1244" s="233" t="s">
        <v>1058</v>
      </c>
      <c r="B1244" s="161"/>
      <c r="C1244" s="161"/>
      <c r="D1244" s="236">
        <f t="shared" si="38"/>
      </c>
      <c r="E1244" s="95"/>
      <c r="F1244" s="237">
        <v>2240107</v>
      </c>
      <c r="G1244" s="38">
        <f t="shared" si="39"/>
        <v>0</v>
      </c>
      <c r="H1244" s="237" t="s">
        <v>1058</v>
      </c>
    </row>
    <row r="1245" spans="1:8" s="156" customFormat="1" ht="15">
      <c r="A1245" s="233" t="s">
        <v>1059</v>
      </c>
      <c r="B1245" s="161">
        <f>VLOOKUP(2150606,'[1]表二（旧）'!$F$5:$G$1311,2,FALSE)</f>
        <v>0</v>
      </c>
      <c r="C1245" s="161"/>
      <c r="D1245" s="236">
        <f t="shared" si="38"/>
      </c>
      <c r="E1245" s="95"/>
      <c r="F1245" s="237">
        <v>2240108</v>
      </c>
      <c r="G1245" s="38">
        <f t="shared" si="39"/>
        <v>0</v>
      </c>
      <c r="H1245" s="237" t="s">
        <v>1059</v>
      </c>
    </row>
    <row r="1246" spans="1:8" s="156" customFormat="1" ht="15">
      <c r="A1246" s="233" t="s">
        <v>1060</v>
      </c>
      <c r="B1246" s="161"/>
      <c r="C1246" s="161"/>
      <c r="D1246" s="236">
        <f t="shared" si="38"/>
      </c>
      <c r="E1246" s="95"/>
      <c r="F1246" s="237">
        <v>2240109</v>
      </c>
      <c r="G1246" s="38">
        <f t="shared" si="39"/>
        <v>0</v>
      </c>
      <c r="H1246" s="237" t="s">
        <v>1060</v>
      </c>
    </row>
    <row r="1247" spans="1:8" s="156" customFormat="1" ht="15">
      <c r="A1247" s="233" t="s">
        <v>1061</v>
      </c>
      <c r="B1247" s="161"/>
      <c r="C1247" s="161"/>
      <c r="D1247" s="236">
        <f t="shared" si="38"/>
      </c>
      <c r="E1247" s="95"/>
      <c r="F1247" s="237">
        <v>2240150</v>
      </c>
      <c r="G1247" s="38">
        <f t="shared" si="39"/>
        <v>0</v>
      </c>
      <c r="H1247" s="237" t="s">
        <v>1061</v>
      </c>
    </row>
    <row r="1248" spans="1:8" s="156" customFormat="1" ht="15">
      <c r="A1248" s="233" t="s">
        <v>1062</v>
      </c>
      <c r="B1248" s="161">
        <f>VLOOKUP(2150699,'[1]表二（旧）'!$F$5:$G$1311,2,FALSE)</f>
        <v>100</v>
      </c>
      <c r="C1248" s="161"/>
      <c r="D1248" s="236">
        <f t="shared" si="38"/>
        <v>0</v>
      </c>
      <c r="E1248" s="95"/>
      <c r="F1248" s="237">
        <v>2240199</v>
      </c>
      <c r="G1248" s="38">
        <f t="shared" si="39"/>
        <v>0</v>
      </c>
      <c r="H1248" s="237" t="s">
        <v>1062</v>
      </c>
    </row>
    <row r="1249" spans="1:8" s="156" customFormat="1" ht="15">
      <c r="A1249" s="233" t="s">
        <v>1063</v>
      </c>
      <c r="B1249" s="161">
        <f>SUM(B1250:B1254)</f>
        <v>0</v>
      </c>
      <c r="C1249" s="161">
        <f>SUM(C1250:C1254)</f>
        <v>350</v>
      </c>
      <c r="D1249" s="236">
        <f t="shared" si="38"/>
      </c>
      <c r="E1249" s="95"/>
      <c r="F1249" s="237">
        <v>22402</v>
      </c>
      <c r="G1249" s="38">
        <f t="shared" si="39"/>
        <v>350</v>
      </c>
      <c r="H1249" s="237" t="s">
        <v>1063</v>
      </c>
    </row>
    <row r="1250" spans="1:8" s="156" customFormat="1" ht="15">
      <c r="A1250" s="233" t="s">
        <v>1052</v>
      </c>
      <c r="B1250" s="161"/>
      <c r="C1250" s="161">
        <v>350</v>
      </c>
      <c r="D1250" s="236">
        <f t="shared" si="38"/>
      </c>
      <c r="E1250" s="95"/>
      <c r="F1250" s="237">
        <v>2240201</v>
      </c>
      <c r="G1250" s="38">
        <f t="shared" si="39"/>
        <v>350</v>
      </c>
      <c r="H1250" s="237" t="s">
        <v>1052</v>
      </c>
    </row>
    <row r="1251" spans="1:8" s="156" customFormat="1" ht="15">
      <c r="A1251" s="233" t="s">
        <v>1064</v>
      </c>
      <c r="B1251" s="161"/>
      <c r="C1251" s="161"/>
      <c r="D1251" s="236">
        <f t="shared" si="38"/>
      </c>
      <c r="E1251" s="95"/>
      <c r="F1251" s="237">
        <v>2240202</v>
      </c>
      <c r="G1251" s="38">
        <f t="shared" si="39"/>
        <v>0</v>
      </c>
      <c r="H1251" s="233" t="s">
        <v>1064</v>
      </c>
    </row>
    <row r="1252" spans="1:8" s="156" customFormat="1" ht="15">
      <c r="A1252" s="233" t="s">
        <v>1054</v>
      </c>
      <c r="B1252" s="161"/>
      <c r="C1252" s="161"/>
      <c r="D1252" s="236">
        <f t="shared" si="38"/>
      </c>
      <c r="E1252" s="95"/>
      <c r="F1252" s="237">
        <v>2240203</v>
      </c>
      <c r="G1252" s="38">
        <f t="shared" si="39"/>
        <v>0</v>
      </c>
      <c r="H1252" s="237" t="s">
        <v>1054</v>
      </c>
    </row>
    <row r="1253" spans="1:8" s="156" customFormat="1" ht="15">
      <c r="A1253" s="233" t="s">
        <v>1065</v>
      </c>
      <c r="B1253" s="161"/>
      <c r="C1253" s="161"/>
      <c r="D1253" s="236">
        <f t="shared" si="38"/>
      </c>
      <c r="E1253" s="95"/>
      <c r="F1253" s="237">
        <v>2240204</v>
      </c>
      <c r="G1253" s="38">
        <f t="shared" si="39"/>
        <v>0</v>
      </c>
      <c r="H1253" s="237" t="s">
        <v>1065</v>
      </c>
    </row>
    <row r="1254" spans="1:8" s="156" customFormat="1" ht="15">
      <c r="A1254" s="233" t="s">
        <v>1066</v>
      </c>
      <c r="B1254" s="161">
        <f>VLOOKUP(2040103,'[1]表二（旧）'!$F$5:$G$1311,2,FALSE)</f>
        <v>0</v>
      </c>
      <c r="C1254" s="161"/>
      <c r="D1254" s="236">
        <f t="shared" si="38"/>
      </c>
      <c r="E1254" s="95"/>
      <c r="F1254" s="237">
        <v>2240299</v>
      </c>
      <c r="G1254" s="38">
        <f t="shared" si="39"/>
        <v>0</v>
      </c>
      <c r="H1254" s="237" t="s">
        <v>1066</v>
      </c>
    </row>
    <row r="1255" spans="1:8" s="156" customFormat="1" ht="15">
      <c r="A1255" s="233" t="s">
        <v>1067</v>
      </c>
      <c r="B1255" s="161">
        <f>SUM(B1256:B1260)</f>
        <v>0</v>
      </c>
      <c r="C1255" s="161">
        <f>SUM(C1256:C1260)</f>
        <v>0</v>
      </c>
      <c r="D1255" s="236">
        <f t="shared" si="38"/>
      </c>
      <c r="E1255" s="95"/>
      <c r="F1255" s="237">
        <v>22403</v>
      </c>
      <c r="G1255" s="38">
        <f t="shared" si="39"/>
        <v>0</v>
      </c>
      <c r="H1255" s="237" t="s">
        <v>1067</v>
      </c>
    </row>
    <row r="1256" spans="1:8" s="156" customFormat="1" ht="15">
      <c r="A1256" s="233" t="s">
        <v>1052</v>
      </c>
      <c r="B1256" s="161"/>
      <c r="C1256" s="161"/>
      <c r="D1256" s="236">
        <f t="shared" si="38"/>
      </c>
      <c r="E1256" s="95"/>
      <c r="F1256" s="237">
        <v>2240301</v>
      </c>
      <c r="G1256" s="38">
        <f t="shared" si="39"/>
        <v>0</v>
      </c>
      <c r="H1256" s="237" t="s">
        <v>1052</v>
      </c>
    </row>
    <row r="1257" spans="1:8" s="156" customFormat="1" ht="15">
      <c r="A1257" s="233" t="s">
        <v>1053</v>
      </c>
      <c r="B1257" s="161"/>
      <c r="C1257" s="161"/>
      <c r="D1257" s="236">
        <f t="shared" si="38"/>
      </c>
      <c r="E1257" s="95"/>
      <c r="F1257" s="237">
        <v>2240302</v>
      </c>
      <c r="G1257" s="38">
        <f t="shared" si="39"/>
        <v>0</v>
      </c>
      <c r="H1257" s="237" t="s">
        <v>1053</v>
      </c>
    </row>
    <row r="1258" spans="1:8" s="156" customFormat="1" ht="15">
      <c r="A1258" s="233" t="s">
        <v>1054</v>
      </c>
      <c r="B1258" s="161"/>
      <c r="C1258" s="161"/>
      <c r="D1258" s="236">
        <f t="shared" si="38"/>
      </c>
      <c r="E1258" s="95"/>
      <c r="F1258" s="237">
        <v>2240303</v>
      </c>
      <c r="G1258" s="38">
        <f t="shared" si="39"/>
        <v>0</v>
      </c>
      <c r="H1258" s="237" t="s">
        <v>1054</v>
      </c>
    </row>
    <row r="1259" spans="1:8" s="156" customFormat="1" ht="15">
      <c r="A1259" s="233" t="s">
        <v>1068</v>
      </c>
      <c r="B1259" s="161"/>
      <c r="C1259" s="161"/>
      <c r="D1259" s="236">
        <f t="shared" si="38"/>
      </c>
      <c r="E1259" s="95"/>
      <c r="F1259" s="237">
        <v>2240304</v>
      </c>
      <c r="G1259" s="38">
        <f t="shared" si="39"/>
        <v>0</v>
      </c>
      <c r="H1259" s="237" t="s">
        <v>1068</v>
      </c>
    </row>
    <row r="1260" spans="1:8" s="156" customFormat="1" ht="15">
      <c r="A1260" s="233" t="s">
        <v>1069</v>
      </c>
      <c r="B1260" s="161"/>
      <c r="C1260" s="161"/>
      <c r="D1260" s="236">
        <f t="shared" si="38"/>
      </c>
      <c r="E1260" s="95"/>
      <c r="F1260" s="237">
        <v>2240399</v>
      </c>
      <c r="G1260" s="38">
        <f t="shared" si="39"/>
        <v>0</v>
      </c>
      <c r="H1260" s="237" t="s">
        <v>1069</v>
      </c>
    </row>
    <row r="1261" spans="1:8" s="156" customFormat="1" ht="15">
      <c r="A1261" s="233" t="s">
        <v>1070</v>
      </c>
      <c r="B1261" s="161">
        <f>SUM(B1262:B1268)</f>
        <v>0</v>
      </c>
      <c r="C1261" s="161">
        <f>SUM(C1262:C1268)</f>
        <v>0</v>
      </c>
      <c r="D1261" s="236">
        <f t="shared" si="38"/>
      </c>
      <c r="E1261" s="95"/>
      <c r="F1261" s="237">
        <v>22404</v>
      </c>
      <c r="G1261" s="38">
        <f t="shared" si="39"/>
        <v>0</v>
      </c>
      <c r="H1261" s="237" t="s">
        <v>1070</v>
      </c>
    </row>
    <row r="1262" spans="1:8" s="156" customFormat="1" ht="15">
      <c r="A1262" s="233" t="s">
        <v>1052</v>
      </c>
      <c r="B1262" s="161"/>
      <c r="C1262" s="161"/>
      <c r="D1262" s="236">
        <f t="shared" si="38"/>
      </c>
      <c r="E1262" s="95"/>
      <c r="F1262" s="237">
        <v>2240401</v>
      </c>
      <c r="G1262" s="38">
        <f t="shared" si="39"/>
        <v>0</v>
      </c>
      <c r="H1262" s="237" t="s">
        <v>1052</v>
      </c>
    </row>
    <row r="1263" spans="1:8" s="156" customFormat="1" ht="15">
      <c r="A1263" s="233" t="s">
        <v>1053</v>
      </c>
      <c r="B1263" s="161"/>
      <c r="C1263" s="161"/>
      <c r="D1263" s="236">
        <f t="shared" si="38"/>
      </c>
      <c r="E1263" s="95"/>
      <c r="F1263" s="237">
        <v>2240402</v>
      </c>
      <c r="G1263" s="38">
        <f t="shared" si="39"/>
        <v>0</v>
      </c>
      <c r="H1263" s="237" t="s">
        <v>1053</v>
      </c>
    </row>
    <row r="1264" spans="1:8" s="156" customFormat="1" ht="15">
      <c r="A1264" s="233" t="s">
        <v>1054</v>
      </c>
      <c r="B1264" s="161"/>
      <c r="C1264" s="161"/>
      <c r="D1264" s="236">
        <f t="shared" si="38"/>
      </c>
      <c r="E1264" s="95"/>
      <c r="F1264" s="237">
        <v>2240403</v>
      </c>
      <c r="G1264" s="38">
        <f t="shared" si="39"/>
        <v>0</v>
      </c>
      <c r="H1264" s="237" t="s">
        <v>1054</v>
      </c>
    </row>
    <row r="1265" spans="1:8" s="156" customFormat="1" ht="15">
      <c r="A1265" s="233" t="s">
        <v>1071</v>
      </c>
      <c r="B1265" s="161"/>
      <c r="C1265" s="161"/>
      <c r="D1265" s="236">
        <f t="shared" si="38"/>
      </c>
      <c r="E1265" s="95"/>
      <c r="F1265" s="237">
        <v>2240404</v>
      </c>
      <c r="G1265" s="38">
        <f t="shared" si="39"/>
        <v>0</v>
      </c>
      <c r="H1265" s="237" t="s">
        <v>1071</v>
      </c>
    </row>
    <row r="1266" spans="1:8" s="156" customFormat="1" ht="15">
      <c r="A1266" s="233" t="s">
        <v>1072</v>
      </c>
      <c r="B1266" s="161"/>
      <c r="C1266" s="161"/>
      <c r="D1266" s="236">
        <f t="shared" si="38"/>
      </c>
      <c r="E1266" s="95"/>
      <c r="F1266" s="237">
        <v>2240405</v>
      </c>
      <c r="G1266" s="38">
        <f t="shared" si="39"/>
        <v>0</v>
      </c>
      <c r="H1266" s="237" t="s">
        <v>1072</v>
      </c>
    </row>
    <row r="1267" spans="1:8" s="156" customFormat="1" ht="15">
      <c r="A1267" s="233" t="s">
        <v>1061</v>
      </c>
      <c r="B1267" s="161"/>
      <c r="C1267" s="161"/>
      <c r="D1267" s="236">
        <f t="shared" si="38"/>
      </c>
      <c r="E1267" s="95"/>
      <c r="F1267" s="237">
        <v>2240450</v>
      </c>
      <c r="G1267" s="38">
        <f t="shared" si="39"/>
        <v>0</v>
      </c>
      <c r="H1267" s="237" t="s">
        <v>1061</v>
      </c>
    </row>
    <row r="1268" spans="1:8" s="156" customFormat="1" ht="15">
      <c r="A1268" s="233" t="s">
        <v>1073</v>
      </c>
      <c r="B1268" s="161"/>
      <c r="C1268" s="161"/>
      <c r="D1268" s="236">
        <f t="shared" si="38"/>
      </c>
      <c r="E1268" s="95"/>
      <c r="F1268" s="237">
        <v>2240499</v>
      </c>
      <c r="G1268" s="38">
        <f t="shared" si="39"/>
        <v>0</v>
      </c>
      <c r="H1268" s="237" t="s">
        <v>1073</v>
      </c>
    </row>
    <row r="1269" spans="1:8" s="156" customFormat="1" ht="15">
      <c r="A1269" s="233" t="s">
        <v>1074</v>
      </c>
      <c r="B1269" s="161">
        <f>SUM(B1270:B1281)</f>
        <v>8</v>
      </c>
      <c r="C1269" s="161">
        <f>SUM(C1270:C1281)</f>
        <v>0</v>
      </c>
      <c r="D1269" s="236">
        <f t="shared" si="38"/>
        <v>0</v>
      </c>
      <c r="E1269" s="95"/>
      <c r="F1269" s="237">
        <v>22405</v>
      </c>
      <c r="G1269" s="38">
        <f t="shared" si="39"/>
        <v>0</v>
      </c>
      <c r="H1269" s="237" t="s">
        <v>1074</v>
      </c>
    </row>
    <row r="1270" spans="1:8" s="156" customFormat="1" ht="15">
      <c r="A1270" s="233" t="s">
        <v>1052</v>
      </c>
      <c r="B1270" s="161">
        <f>SUM('[1]表二（旧）'!B1201)</f>
        <v>8</v>
      </c>
      <c r="C1270" s="161"/>
      <c r="D1270" s="236">
        <f t="shared" si="38"/>
        <v>0</v>
      </c>
      <c r="E1270" s="95"/>
      <c r="F1270" s="237">
        <v>2240501</v>
      </c>
      <c r="G1270" s="38">
        <f t="shared" si="39"/>
        <v>0</v>
      </c>
      <c r="H1270" s="237" t="s">
        <v>1052</v>
      </c>
    </row>
    <row r="1271" spans="1:8" s="156" customFormat="1" ht="15">
      <c r="A1271" s="233" t="s">
        <v>1053</v>
      </c>
      <c r="B1271" s="161">
        <f>SUM('[1]表二（旧）'!B1202)</f>
        <v>0</v>
      </c>
      <c r="C1271" s="161"/>
      <c r="D1271" s="236">
        <f t="shared" si="38"/>
      </c>
      <c r="E1271" s="95"/>
      <c r="F1271" s="237">
        <v>2240502</v>
      </c>
      <c r="G1271" s="38">
        <f t="shared" si="39"/>
        <v>0</v>
      </c>
      <c r="H1271" s="237" t="s">
        <v>1053</v>
      </c>
    </row>
    <row r="1272" spans="1:8" s="156" customFormat="1" ht="15">
      <c r="A1272" s="233" t="s">
        <v>1054</v>
      </c>
      <c r="B1272" s="161">
        <f>SUM('[1]表二（旧）'!B1203)</f>
        <v>0</v>
      </c>
      <c r="C1272" s="161"/>
      <c r="D1272" s="236">
        <f t="shared" si="38"/>
      </c>
      <c r="E1272" s="95"/>
      <c r="F1272" s="237">
        <v>2240503</v>
      </c>
      <c r="G1272" s="38">
        <f t="shared" si="39"/>
        <v>0</v>
      </c>
      <c r="H1272" s="237" t="s">
        <v>1054</v>
      </c>
    </row>
    <row r="1273" spans="1:8" s="156" customFormat="1" ht="15">
      <c r="A1273" s="233" t="s">
        <v>1075</v>
      </c>
      <c r="B1273" s="161">
        <f>SUM('[1]表二（旧）'!B1204)</f>
        <v>0</v>
      </c>
      <c r="C1273" s="161"/>
      <c r="D1273" s="236">
        <f t="shared" si="38"/>
      </c>
      <c r="E1273" s="95"/>
      <c r="F1273" s="237">
        <v>2240504</v>
      </c>
      <c r="G1273" s="38">
        <f t="shared" si="39"/>
        <v>0</v>
      </c>
      <c r="H1273" s="237" t="s">
        <v>1075</v>
      </c>
    </row>
    <row r="1274" spans="1:8" s="156" customFormat="1" ht="15">
      <c r="A1274" s="233" t="s">
        <v>1076</v>
      </c>
      <c r="B1274" s="161">
        <f>SUM('[1]表二（旧）'!B1205)</f>
        <v>0</v>
      </c>
      <c r="C1274" s="161"/>
      <c r="D1274" s="236">
        <f t="shared" si="38"/>
      </c>
      <c r="E1274" s="95"/>
      <c r="F1274" s="237">
        <v>2240505</v>
      </c>
      <c r="G1274" s="38">
        <f t="shared" si="39"/>
        <v>0</v>
      </c>
      <c r="H1274" s="237" t="s">
        <v>1076</v>
      </c>
    </row>
    <row r="1275" spans="1:8" s="156" customFormat="1" ht="15">
      <c r="A1275" s="233" t="s">
        <v>1077</v>
      </c>
      <c r="B1275" s="161">
        <f>SUM('[1]表二（旧）'!B1206)</f>
        <v>0</v>
      </c>
      <c r="C1275" s="161"/>
      <c r="D1275" s="236">
        <f t="shared" si="38"/>
      </c>
      <c r="E1275" s="95"/>
      <c r="F1275" s="237">
        <v>2240506</v>
      </c>
      <c r="G1275" s="38">
        <f t="shared" si="39"/>
        <v>0</v>
      </c>
      <c r="H1275" s="237" t="s">
        <v>1077</v>
      </c>
    </row>
    <row r="1276" spans="1:8" s="156" customFormat="1" ht="15">
      <c r="A1276" s="233" t="s">
        <v>1078</v>
      </c>
      <c r="B1276" s="161">
        <f>SUM('[1]表二（旧）'!B1207)</f>
        <v>0</v>
      </c>
      <c r="C1276" s="161"/>
      <c r="D1276" s="236">
        <f t="shared" si="38"/>
      </c>
      <c r="E1276" s="95"/>
      <c r="F1276" s="237">
        <v>2240507</v>
      </c>
      <c r="G1276" s="38">
        <f t="shared" si="39"/>
        <v>0</v>
      </c>
      <c r="H1276" s="237" t="s">
        <v>1078</v>
      </c>
    </row>
    <row r="1277" spans="1:8" s="156" customFormat="1" ht="15">
      <c r="A1277" s="233" t="s">
        <v>1079</v>
      </c>
      <c r="B1277" s="161">
        <f>SUM('[1]表二（旧）'!B1208)</f>
        <v>0</v>
      </c>
      <c r="C1277" s="161"/>
      <c r="D1277" s="236">
        <f t="shared" si="38"/>
      </c>
      <c r="E1277" s="95"/>
      <c r="F1277" s="237">
        <v>2240508</v>
      </c>
      <c r="G1277" s="38">
        <f t="shared" si="39"/>
        <v>0</v>
      </c>
      <c r="H1277" s="237" t="s">
        <v>1079</v>
      </c>
    </row>
    <row r="1278" spans="1:8" s="156" customFormat="1" ht="15">
      <c r="A1278" s="233" t="s">
        <v>1080</v>
      </c>
      <c r="B1278" s="161">
        <f>SUM('[1]表二（旧）'!B1209)</f>
        <v>0</v>
      </c>
      <c r="C1278" s="161"/>
      <c r="D1278" s="236">
        <f t="shared" si="38"/>
      </c>
      <c r="E1278" s="95"/>
      <c r="F1278" s="237">
        <v>2240509</v>
      </c>
      <c r="G1278" s="38">
        <f t="shared" si="39"/>
        <v>0</v>
      </c>
      <c r="H1278" s="237" t="s">
        <v>1080</v>
      </c>
    </row>
    <row r="1279" spans="1:8" s="156" customFormat="1" ht="15">
      <c r="A1279" s="233" t="s">
        <v>1081</v>
      </c>
      <c r="B1279" s="161">
        <f>SUM('[1]表二（旧）'!B1210)</f>
        <v>0</v>
      </c>
      <c r="C1279" s="161"/>
      <c r="D1279" s="236">
        <f t="shared" si="38"/>
      </c>
      <c r="E1279" s="95"/>
      <c r="F1279" s="237">
        <v>2240510</v>
      </c>
      <c r="G1279" s="38">
        <f t="shared" si="39"/>
        <v>0</v>
      </c>
      <c r="H1279" s="237" t="s">
        <v>1081</v>
      </c>
    </row>
    <row r="1280" spans="1:8" s="156" customFormat="1" ht="15">
      <c r="A1280" s="233" t="s">
        <v>1082</v>
      </c>
      <c r="B1280" s="161">
        <f>SUM('[1]表二（旧）'!B1211)</f>
        <v>0</v>
      </c>
      <c r="C1280" s="161"/>
      <c r="D1280" s="236">
        <f t="shared" si="38"/>
      </c>
      <c r="E1280" s="95"/>
      <c r="F1280" s="237">
        <v>2240550</v>
      </c>
      <c r="G1280" s="38">
        <f t="shared" si="39"/>
        <v>0</v>
      </c>
      <c r="H1280" s="237" t="s">
        <v>1082</v>
      </c>
    </row>
    <row r="1281" spans="1:8" s="156" customFormat="1" ht="15">
      <c r="A1281" s="233" t="s">
        <v>1083</v>
      </c>
      <c r="B1281" s="161">
        <f>SUM('[1]表二（旧）'!B1212)</f>
        <v>0</v>
      </c>
      <c r="C1281" s="161"/>
      <c r="D1281" s="236">
        <f t="shared" si="38"/>
      </c>
      <c r="E1281" s="95"/>
      <c r="F1281" s="237">
        <v>2240599</v>
      </c>
      <c r="G1281" s="38">
        <f t="shared" si="39"/>
        <v>0</v>
      </c>
      <c r="H1281" s="237" t="s">
        <v>1083</v>
      </c>
    </row>
    <row r="1282" spans="1:8" s="156" customFormat="1" ht="15">
      <c r="A1282" s="233" t="s">
        <v>1084</v>
      </c>
      <c r="B1282" s="161">
        <f>SUM(B1283:B1285)</f>
        <v>0</v>
      </c>
      <c r="C1282" s="161">
        <f>SUM(C1283:C1285)</f>
        <v>0</v>
      </c>
      <c r="D1282" s="236">
        <f t="shared" si="38"/>
      </c>
      <c r="E1282" s="95"/>
      <c r="F1282" s="237">
        <v>22406</v>
      </c>
      <c r="G1282" s="38">
        <f t="shared" si="39"/>
        <v>0</v>
      </c>
      <c r="H1282" s="237" t="s">
        <v>1084</v>
      </c>
    </row>
    <row r="1283" spans="1:8" s="156" customFormat="1" ht="15">
      <c r="A1283" s="233" t="s">
        <v>1085</v>
      </c>
      <c r="B1283" s="161">
        <f>VLOOKUP(2200111,'[1]表二（旧）'!$F$5:$G$1311,2,FALSE)</f>
        <v>0</v>
      </c>
      <c r="C1283" s="161"/>
      <c r="D1283" s="236">
        <f t="shared" si="38"/>
      </c>
      <c r="E1283" s="95"/>
      <c r="F1283" s="237">
        <v>2240601</v>
      </c>
      <c r="G1283" s="38">
        <f t="shared" si="39"/>
        <v>0</v>
      </c>
      <c r="H1283" s="237" t="s">
        <v>1085</v>
      </c>
    </row>
    <row r="1284" spans="1:8" s="156" customFormat="1" ht="15">
      <c r="A1284" s="233" t="s">
        <v>1086</v>
      </c>
      <c r="B1284" s="161"/>
      <c r="C1284" s="161"/>
      <c r="D1284" s="236">
        <f t="shared" si="38"/>
      </c>
      <c r="E1284" s="95"/>
      <c r="F1284" s="237">
        <v>2240602</v>
      </c>
      <c r="G1284" s="38">
        <f t="shared" si="39"/>
        <v>0</v>
      </c>
      <c r="H1284" s="237" t="s">
        <v>1086</v>
      </c>
    </row>
    <row r="1285" spans="1:8" s="156" customFormat="1" ht="15">
      <c r="A1285" s="233" t="s">
        <v>1087</v>
      </c>
      <c r="B1285" s="161"/>
      <c r="C1285" s="161"/>
      <c r="D1285" s="236">
        <f aca="true" t="shared" si="40" ref="D1285:D1307">IF(B1285=0,"",ROUND(C1285/B1285*100,1))</f>
      </c>
      <c r="E1285" s="95"/>
      <c r="F1285" s="237">
        <v>2240699</v>
      </c>
      <c r="G1285" s="38">
        <f aca="true" t="shared" si="41" ref="G1285:G1304">SUM(C1285)</f>
        <v>0</v>
      </c>
      <c r="H1285" s="237" t="s">
        <v>1087</v>
      </c>
    </row>
    <row r="1286" spans="1:8" s="156" customFormat="1" ht="15">
      <c r="A1286" s="233" t="s">
        <v>1088</v>
      </c>
      <c r="B1286" s="161">
        <f>SUM(B1287:B1291)</f>
        <v>0</v>
      </c>
      <c r="C1286" s="161">
        <f>SUM(C1287:C1291)</f>
        <v>0</v>
      </c>
      <c r="D1286" s="236">
        <f t="shared" si="40"/>
      </c>
      <c r="E1286" s="95"/>
      <c r="F1286" s="237">
        <v>22407</v>
      </c>
      <c r="G1286" s="38">
        <f t="shared" si="41"/>
        <v>0</v>
      </c>
      <c r="H1286" s="237" t="s">
        <v>1088</v>
      </c>
    </row>
    <row r="1287" spans="1:8" s="156" customFormat="1" ht="15">
      <c r="A1287" s="233" t="s">
        <v>1089</v>
      </c>
      <c r="B1287" s="161">
        <f>SUM('[1]表二（旧）'!B633)</f>
        <v>0</v>
      </c>
      <c r="C1287" s="161"/>
      <c r="D1287" s="236">
        <f t="shared" si="40"/>
      </c>
      <c r="E1287" s="95"/>
      <c r="F1287" s="237">
        <v>2240701</v>
      </c>
      <c r="G1287" s="38">
        <f t="shared" si="41"/>
        <v>0</v>
      </c>
      <c r="H1287" s="237" t="s">
        <v>1089</v>
      </c>
    </row>
    <row r="1288" spans="1:8" s="156" customFormat="1" ht="15">
      <c r="A1288" s="233" t="s">
        <v>1090</v>
      </c>
      <c r="B1288" s="161">
        <f>SUM('[1]表二（旧）'!B634)</f>
        <v>0</v>
      </c>
      <c r="C1288" s="161"/>
      <c r="D1288" s="236">
        <f t="shared" si="40"/>
      </c>
      <c r="E1288" s="95"/>
      <c r="F1288" s="237">
        <v>2240702</v>
      </c>
      <c r="G1288" s="38">
        <f t="shared" si="41"/>
        <v>0</v>
      </c>
      <c r="H1288" s="237" t="s">
        <v>1090</v>
      </c>
    </row>
    <row r="1289" spans="1:8" s="156" customFormat="1" ht="15">
      <c r="A1289" s="233" t="s">
        <v>1091</v>
      </c>
      <c r="B1289" s="161"/>
      <c r="C1289" s="161"/>
      <c r="D1289" s="236">
        <f t="shared" si="40"/>
      </c>
      <c r="E1289" s="95"/>
      <c r="F1289" s="237">
        <v>2240703</v>
      </c>
      <c r="G1289" s="38">
        <f t="shared" si="41"/>
        <v>0</v>
      </c>
      <c r="H1289" s="237" t="s">
        <v>1091</v>
      </c>
    </row>
    <row r="1290" spans="1:8" s="156" customFormat="1" ht="15">
      <c r="A1290" s="233" t="s">
        <v>1092</v>
      </c>
      <c r="B1290" s="161">
        <f>SUM('[1]表二（旧）'!B635)</f>
        <v>0</v>
      </c>
      <c r="C1290" s="161"/>
      <c r="D1290" s="236">
        <f t="shared" si="40"/>
      </c>
      <c r="E1290" s="95"/>
      <c r="F1290" s="237">
        <v>2240704</v>
      </c>
      <c r="G1290" s="38">
        <f t="shared" si="41"/>
        <v>0</v>
      </c>
      <c r="H1290" s="237" t="s">
        <v>1092</v>
      </c>
    </row>
    <row r="1291" spans="1:8" s="156" customFormat="1" ht="15">
      <c r="A1291" s="233" t="s">
        <v>1093</v>
      </c>
      <c r="B1291" s="161">
        <f>SUM('[1]表二（旧）'!B636)</f>
        <v>0</v>
      </c>
      <c r="C1291" s="161"/>
      <c r="D1291" s="236">
        <f t="shared" si="40"/>
      </c>
      <c r="E1291" s="95"/>
      <c r="F1291" s="237">
        <v>2240799</v>
      </c>
      <c r="G1291" s="38">
        <f t="shared" si="41"/>
        <v>0</v>
      </c>
      <c r="H1291" s="237" t="s">
        <v>1093</v>
      </c>
    </row>
    <row r="1292" spans="1:8" s="156" customFormat="1" ht="15">
      <c r="A1292" s="233" t="s">
        <v>1094</v>
      </c>
      <c r="B1292" s="161"/>
      <c r="C1292" s="161"/>
      <c r="D1292" s="236">
        <f t="shared" si="40"/>
      </c>
      <c r="E1292" s="95"/>
      <c r="F1292" s="237">
        <v>22499</v>
      </c>
      <c r="G1292" s="38">
        <f t="shared" si="41"/>
        <v>0</v>
      </c>
      <c r="H1292" s="237" t="s">
        <v>1094</v>
      </c>
    </row>
    <row r="1293" spans="1:8" s="156" customFormat="1" ht="15">
      <c r="A1293" s="233" t="s">
        <v>1095</v>
      </c>
      <c r="B1293" s="161">
        <f>VLOOKUP(F1293,'[1]表二（旧）'!$F$5:$G$1311,2,FALSE)</f>
        <v>0</v>
      </c>
      <c r="C1293" s="161">
        <v>10500</v>
      </c>
      <c r="D1293" s="236">
        <f t="shared" si="40"/>
      </c>
      <c r="E1293" s="95"/>
      <c r="F1293" s="237">
        <v>227</v>
      </c>
      <c r="G1293" s="38">
        <f t="shared" si="41"/>
        <v>10500</v>
      </c>
      <c r="H1293" s="237" t="s">
        <v>1095</v>
      </c>
    </row>
    <row r="1294" spans="1:8" s="156" customFormat="1" ht="15">
      <c r="A1294" s="233" t="s">
        <v>1096</v>
      </c>
      <c r="B1294" s="161">
        <f>SUM(B1295)</f>
        <v>2253</v>
      </c>
      <c r="C1294" s="161">
        <f>SUM(C1295)</f>
        <v>2080</v>
      </c>
      <c r="D1294" s="236">
        <f t="shared" si="40"/>
        <v>92.3</v>
      </c>
      <c r="E1294" s="95"/>
      <c r="F1294" s="237">
        <v>232</v>
      </c>
      <c r="G1294" s="38">
        <f t="shared" si="41"/>
        <v>2080</v>
      </c>
      <c r="H1294" s="237" t="s">
        <v>1096</v>
      </c>
    </row>
    <row r="1295" spans="1:8" s="156" customFormat="1" ht="15">
      <c r="A1295" s="233" t="s">
        <v>1097</v>
      </c>
      <c r="B1295" s="161">
        <f>SUM(B1296:B1299)</f>
        <v>2253</v>
      </c>
      <c r="C1295" s="161">
        <f>SUM(C1296:C1299)</f>
        <v>2080</v>
      </c>
      <c r="D1295" s="236">
        <f t="shared" si="40"/>
        <v>92.3</v>
      </c>
      <c r="E1295" s="95"/>
      <c r="F1295" s="237">
        <v>23203</v>
      </c>
      <c r="G1295" s="38">
        <f t="shared" si="41"/>
        <v>2080</v>
      </c>
      <c r="H1295" s="237" t="s">
        <v>1097</v>
      </c>
    </row>
    <row r="1296" spans="1:8" s="156" customFormat="1" ht="15">
      <c r="A1296" s="233" t="s">
        <v>1098</v>
      </c>
      <c r="B1296" s="161">
        <f>VLOOKUP(F1296,'[1]表二（旧）'!$F$5:$G$1311,2,FALSE)</f>
        <v>2220</v>
      </c>
      <c r="C1296" s="161">
        <v>2080</v>
      </c>
      <c r="D1296" s="236">
        <f t="shared" si="40"/>
        <v>93.7</v>
      </c>
      <c r="E1296" s="95"/>
      <c r="F1296" s="237">
        <v>2320301</v>
      </c>
      <c r="G1296" s="38">
        <f t="shared" si="41"/>
        <v>2080</v>
      </c>
      <c r="H1296" s="237" t="s">
        <v>1098</v>
      </c>
    </row>
    <row r="1297" spans="1:8" s="156" customFormat="1" ht="15">
      <c r="A1297" s="233" t="s">
        <v>1099</v>
      </c>
      <c r="B1297" s="161">
        <f>VLOOKUP(F1297,'[1]表二（旧）'!$F$5:$G$1311,2,FALSE)</f>
        <v>0</v>
      </c>
      <c r="C1297" s="161"/>
      <c r="D1297" s="236">
        <f t="shared" si="40"/>
      </c>
      <c r="E1297" s="95"/>
      <c r="F1297" s="237">
        <v>2320302</v>
      </c>
      <c r="G1297" s="38">
        <f t="shared" si="41"/>
        <v>0</v>
      </c>
      <c r="H1297" s="237" t="s">
        <v>1099</v>
      </c>
    </row>
    <row r="1298" spans="1:8" s="156" customFormat="1" ht="15">
      <c r="A1298" s="233" t="s">
        <v>1100</v>
      </c>
      <c r="B1298" s="161">
        <f>VLOOKUP(F1298,'[1]表二（旧）'!$F$5:$G$1311,2,FALSE)</f>
        <v>31</v>
      </c>
      <c r="C1298" s="161"/>
      <c r="D1298" s="236">
        <f t="shared" si="40"/>
        <v>0</v>
      </c>
      <c r="E1298" s="95"/>
      <c r="F1298" s="237">
        <v>2320303</v>
      </c>
      <c r="G1298" s="38">
        <f t="shared" si="41"/>
        <v>0</v>
      </c>
      <c r="H1298" s="237" t="s">
        <v>1100</v>
      </c>
    </row>
    <row r="1299" spans="1:8" s="156" customFormat="1" ht="15">
      <c r="A1299" s="233" t="s">
        <v>1101</v>
      </c>
      <c r="B1299" s="161">
        <f>VLOOKUP(F1299,'[1]表二（旧）'!$F$5:$G$1311,2,FALSE)</f>
        <v>2</v>
      </c>
      <c r="C1299" s="161"/>
      <c r="D1299" s="236">
        <f t="shared" si="40"/>
        <v>0</v>
      </c>
      <c r="E1299" s="95"/>
      <c r="F1299" s="237">
        <v>2320304</v>
      </c>
      <c r="G1299" s="38">
        <f t="shared" si="41"/>
        <v>0</v>
      </c>
      <c r="H1299" s="237" t="s">
        <v>1101</v>
      </c>
    </row>
    <row r="1300" spans="1:8" s="156" customFormat="1" ht="15">
      <c r="A1300" s="95" t="s">
        <v>1102</v>
      </c>
      <c r="B1300" s="161">
        <f>SUM(B1301)</f>
        <v>0</v>
      </c>
      <c r="C1300" s="161">
        <f>SUM(C1301)</f>
        <v>0</v>
      </c>
      <c r="D1300" s="236">
        <f t="shared" si="40"/>
      </c>
      <c r="E1300" s="10"/>
      <c r="F1300" s="237">
        <v>233</v>
      </c>
      <c r="G1300" s="38">
        <f t="shared" si="41"/>
        <v>0</v>
      </c>
      <c r="H1300" s="237" t="s">
        <v>1102</v>
      </c>
    </row>
    <row r="1301" spans="1:8" s="156" customFormat="1" ht="15">
      <c r="A1301" s="95" t="s">
        <v>1103</v>
      </c>
      <c r="B1301" s="161">
        <f>VLOOKUP(F1301,'[1]表二（旧）'!$F$5:$G$1311,2,FALSE)</f>
        <v>0</v>
      </c>
      <c r="C1301" s="161"/>
      <c r="D1301" s="236">
        <f t="shared" si="40"/>
      </c>
      <c r="E1301" s="10"/>
      <c r="F1301" s="237">
        <v>23303</v>
      </c>
      <c r="G1301" s="38">
        <f t="shared" si="41"/>
        <v>0</v>
      </c>
      <c r="H1301" s="237" t="s">
        <v>1103</v>
      </c>
    </row>
    <row r="1302" spans="1:8" s="156" customFormat="1" ht="15">
      <c r="A1302" s="95" t="s">
        <v>1104</v>
      </c>
      <c r="B1302" s="161">
        <f>SUM(B1303:B1304)</f>
        <v>1100</v>
      </c>
      <c r="C1302" s="161">
        <f>SUM(C1303:C1304)</f>
        <v>11654</v>
      </c>
      <c r="D1302" s="236">
        <f t="shared" si="40"/>
        <v>1059.5</v>
      </c>
      <c r="E1302" s="10"/>
      <c r="F1302" s="237">
        <v>229</v>
      </c>
      <c r="G1302" s="38">
        <f t="shared" si="41"/>
        <v>11654</v>
      </c>
      <c r="H1302" s="237" t="s">
        <v>1104</v>
      </c>
    </row>
    <row r="1303" spans="1:8" s="156" customFormat="1" ht="15">
      <c r="A1303" s="95" t="s">
        <v>1105</v>
      </c>
      <c r="B1303" s="161">
        <f>VLOOKUP(F1303,'[1]表二（旧）'!$F$5:$G$1311,2,FALSE)</f>
        <v>0</v>
      </c>
      <c r="C1303" s="161"/>
      <c r="D1303" s="236">
        <f t="shared" si="40"/>
      </c>
      <c r="E1303" s="10"/>
      <c r="F1303" s="237">
        <v>22902</v>
      </c>
      <c r="G1303" s="38">
        <f t="shared" si="41"/>
        <v>0</v>
      </c>
      <c r="H1303" s="237" t="s">
        <v>1105</v>
      </c>
    </row>
    <row r="1304" spans="1:8" s="156" customFormat="1" ht="15">
      <c r="A1304" s="95" t="s">
        <v>1106</v>
      </c>
      <c r="B1304" s="161">
        <f>VLOOKUP(F1304,'[1]表二（旧）'!$F$5:$G$1311,2,FALSE)</f>
        <v>1100</v>
      </c>
      <c r="C1304" s="161">
        <v>11654</v>
      </c>
      <c r="D1304" s="236">
        <f t="shared" si="40"/>
        <v>1059.5</v>
      </c>
      <c r="E1304" s="10"/>
      <c r="F1304" s="237">
        <v>22999</v>
      </c>
      <c r="G1304" s="38">
        <f t="shared" si="41"/>
        <v>11654</v>
      </c>
      <c r="H1304" s="237" t="s">
        <v>1106</v>
      </c>
    </row>
    <row r="1305" spans="1:8" s="156" customFormat="1" ht="15">
      <c r="A1305" s="95"/>
      <c r="B1305" s="161"/>
      <c r="C1305" s="161"/>
      <c r="D1305" s="236">
        <f t="shared" si="40"/>
      </c>
      <c r="E1305" s="10"/>
      <c r="F1305" s="234"/>
      <c r="G1305" s="38"/>
      <c r="H1305" s="234"/>
    </row>
    <row r="1306" spans="1:8" s="156" customFormat="1" ht="15">
      <c r="A1306" s="95"/>
      <c r="B1306" s="161"/>
      <c r="C1306" s="161"/>
      <c r="D1306" s="236">
        <f t="shared" si="40"/>
      </c>
      <c r="E1306" s="10"/>
      <c r="F1306" s="234"/>
      <c r="G1306" s="38"/>
      <c r="H1306" s="234"/>
    </row>
    <row r="1307" spans="1:8" s="156" customFormat="1" ht="15">
      <c r="A1307" s="181" t="s">
        <v>1107</v>
      </c>
      <c r="B1307" s="161">
        <f>SUM(B1302,B1300,B1294,B1293,B1236,B1183,B1165,B1101,B1091,B1076,B1056,B990,B926,B801,B782,B709,B638,B521,B465,B409,B355,B267,B255,B252,B5,)</f>
        <v>539866</v>
      </c>
      <c r="C1307" s="161">
        <f>SUM(C1302,C1300,C1294,C1293,C1236,C1183,C1165,C1101,C1091,C1076,C1056,C990,C926,C801,C782,C709,C638,C521,C465,C409,C355,C267,C255,C252,C5,)</f>
        <v>418709</v>
      </c>
      <c r="D1307" s="236">
        <f t="shared" si="40"/>
        <v>77.6</v>
      </c>
      <c r="E1307" s="10"/>
      <c r="F1307" s="234"/>
      <c r="G1307" s="38"/>
      <c r="H1307" s="234"/>
    </row>
    <row r="1308" spans="6:8" s="156" customFormat="1" ht="15">
      <c r="F1308" s="234"/>
      <c r="G1308" s="234"/>
      <c r="H1308" s="234"/>
    </row>
    <row r="1309" spans="2:8" s="156" customFormat="1" ht="51.75" customHeight="1">
      <c r="B1309" s="238">
        <f>IF(B1307='[1]表二（旧）'!B1314,"","表二（新）与表二（旧）上年决算数不一致")</f>
      </c>
      <c r="C1309" s="238">
        <f>IF(C1307='[1]表二（旧）'!C1314,"","表二（新）与表二（旧）预算数不一致")</f>
      </c>
      <c r="F1309" s="234"/>
      <c r="G1309" s="234"/>
      <c r="H1309" s="234"/>
    </row>
    <row r="1310" spans="6:8" s="156" customFormat="1" ht="15">
      <c r="F1310" s="234"/>
      <c r="G1310" s="234"/>
      <c r="H1310" s="234"/>
    </row>
    <row r="1311" spans="6:8" s="156" customFormat="1" ht="15">
      <c r="F1311" s="234"/>
      <c r="G1311" s="234"/>
      <c r="H1311" s="234"/>
    </row>
    <row r="1312" spans="6:8" s="156" customFormat="1" ht="15">
      <c r="F1312" s="234"/>
      <c r="G1312" s="234"/>
      <c r="H1312" s="234"/>
    </row>
    <row r="1313" spans="2:8" s="156" customFormat="1" ht="15">
      <c r="B1313" s="239"/>
      <c r="F1313" s="234"/>
      <c r="G1313" s="234"/>
      <c r="H1313" s="234"/>
    </row>
    <row r="1314" spans="6:8" s="156" customFormat="1" ht="15">
      <c r="F1314" s="234"/>
      <c r="G1314" s="234"/>
      <c r="H1314" s="234"/>
    </row>
    <row r="1315" spans="6:8" s="156" customFormat="1" ht="15">
      <c r="F1315" s="234"/>
      <c r="G1315" s="234"/>
      <c r="H1315" s="234"/>
    </row>
    <row r="1316" spans="6:8" s="156" customFormat="1" ht="15">
      <c r="F1316" s="234"/>
      <c r="G1316" s="234"/>
      <c r="H1316" s="234"/>
    </row>
    <row r="1317" spans="6:8" s="156" customFormat="1" ht="15">
      <c r="F1317" s="234"/>
      <c r="G1317" s="234"/>
      <c r="H1317" s="234"/>
    </row>
    <row r="1318" spans="6:8" s="156" customFormat="1" ht="15">
      <c r="F1318" s="234"/>
      <c r="G1318" s="234"/>
      <c r="H1318" s="234"/>
    </row>
    <row r="1319" spans="6:8" s="156" customFormat="1" ht="15">
      <c r="F1319" s="234"/>
      <c r="G1319" s="234"/>
      <c r="H1319" s="234"/>
    </row>
    <row r="1320" spans="6:8" s="156" customFormat="1" ht="15">
      <c r="F1320" s="234"/>
      <c r="G1320" s="234"/>
      <c r="H1320" s="234"/>
    </row>
    <row r="1321" spans="6:8" s="156" customFormat="1" ht="15">
      <c r="F1321" s="234"/>
      <c r="G1321" s="234"/>
      <c r="H1321" s="234"/>
    </row>
    <row r="1322" spans="6:8" s="156" customFormat="1" ht="15">
      <c r="F1322" s="234"/>
      <c r="G1322" s="234"/>
      <c r="H1322" s="234"/>
    </row>
    <row r="1323" spans="6:8" s="156" customFormat="1" ht="15">
      <c r="F1323" s="234"/>
      <c r="G1323" s="234"/>
      <c r="H1323" s="234"/>
    </row>
    <row r="1324" spans="6:8" s="156" customFormat="1" ht="15">
      <c r="F1324" s="234"/>
      <c r="G1324" s="234"/>
      <c r="H1324" s="234"/>
    </row>
    <row r="1325" spans="6:8" s="156" customFormat="1" ht="15">
      <c r="F1325" s="234"/>
      <c r="G1325" s="234"/>
      <c r="H1325" s="234"/>
    </row>
    <row r="1326" spans="6:8" s="156" customFormat="1" ht="15">
      <c r="F1326" s="234"/>
      <c r="G1326" s="234"/>
      <c r="H1326" s="234"/>
    </row>
    <row r="1327" spans="6:8" s="156" customFormat="1" ht="15">
      <c r="F1327" s="234"/>
      <c r="G1327" s="234"/>
      <c r="H1327" s="234"/>
    </row>
    <row r="1328" spans="6:8" s="156" customFormat="1" ht="15">
      <c r="F1328" s="234"/>
      <c r="G1328" s="234"/>
      <c r="H1328" s="234"/>
    </row>
    <row r="1329" spans="6:8" s="156" customFormat="1" ht="15">
      <c r="F1329" s="234"/>
      <c r="G1329" s="234"/>
      <c r="H1329" s="234"/>
    </row>
    <row r="1330" spans="6:8" s="156" customFormat="1" ht="15">
      <c r="F1330" s="234"/>
      <c r="G1330" s="234"/>
      <c r="H1330" s="234"/>
    </row>
    <row r="1331" spans="6:8" s="156" customFormat="1" ht="15">
      <c r="F1331" s="234"/>
      <c r="G1331" s="234"/>
      <c r="H1331" s="234"/>
    </row>
    <row r="1332" spans="6:8" s="156" customFormat="1" ht="15">
      <c r="F1332" s="234"/>
      <c r="G1332" s="234"/>
      <c r="H1332" s="234"/>
    </row>
    <row r="1333" spans="6:8" s="156" customFormat="1" ht="15">
      <c r="F1333" s="234"/>
      <c r="G1333" s="234"/>
      <c r="H1333" s="234"/>
    </row>
    <row r="1334" spans="6:8" s="156" customFormat="1" ht="15">
      <c r="F1334" s="234"/>
      <c r="G1334" s="234"/>
      <c r="H1334" s="234"/>
    </row>
    <row r="1335" spans="6:8" s="156" customFormat="1" ht="15">
      <c r="F1335" s="234"/>
      <c r="G1335" s="234"/>
      <c r="H1335" s="234"/>
    </row>
    <row r="1336" spans="6:8" s="156" customFormat="1" ht="15">
      <c r="F1336" s="234"/>
      <c r="G1336" s="234"/>
      <c r="H1336" s="234"/>
    </row>
    <row r="1337" spans="6:8" s="156" customFormat="1" ht="15">
      <c r="F1337" s="234"/>
      <c r="G1337" s="234"/>
      <c r="H1337" s="234"/>
    </row>
    <row r="1338" spans="6:8" s="156" customFormat="1" ht="15">
      <c r="F1338" s="234"/>
      <c r="G1338" s="234"/>
      <c r="H1338" s="234"/>
    </row>
    <row r="1339" spans="6:8" s="156" customFormat="1" ht="15">
      <c r="F1339" s="234"/>
      <c r="G1339" s="234"/>
      <c r="H1339" s="234"/>
    </row>
    <row r="1340" spans="6:8" s="156" customFormat="1" ht="15">
      <c r="F1340" s="234"/>
      <c r="G1340" s="234"/>
      <c r="H1340" s="234"/>
    </row>
    <row r="1341" spans="6:8" s="156" customFormat="1" ht="15">
      <c r="F1341" s="234"/>
      <c r="G1341" s="234"/>
      <c r="H1341" s="234"/>
    </row>
    <row r="1342" spans="6:8" s="156" customFormat="1" ht="15">
      <c r="F1342" s="234"/>
      <c r="G1342" s="234"/>
      <c r="H1342" s="234"/>
    </row>
    <row r="1343" spans="6:8" s="156" customFormat="1" ht="15">
      <c r="F1343" s="234"/>
      <c r="G1343" s="234"/>
      <c r="H1343" s="234"/>
    </row>
    <row r="1344" spans="6:8" s="156" customFormat="1" ht="15">
      <c r="F1344" s="234"/>
      <c r="G1344" s="234"/>
      <c r="H1344" s="234"/>
    </row>
    <row r="1345" spans="6:8" s="156" customFormat="1" ht="15">
      <c r="F1345" s="234"/>
      <c r="G1345" s="234"/>
      <c r="H1345" s="234"/>
    </row>
    <row r="1346" spans="6:8" s="156" customFormat="1" ht="15">
      <c r="F1346" s="234"/>
      <c r="G1346" s="234"/>
      <c r="H1346" s="234"/>
    </row>
    <row r="1347" spans="6:8" s="156" customFormat="1" ht="15">
      <c r="F1347" s="234"/>
      <c r="G1347" s="234"/>
      <c r="H1347" s="234"/>
    </row>
    <row r="1348" spans="6:8" s="156" customFormat="1" ht="15">
      <c r="F1348" s="234"/>
      <c r="G1348" s="234"/>
      <c r="H1348" s="234"/>
    </row>
    <row r="1349" spans="6:8" s="156" customFormat="1" ht="15">
      <c r="F1349" s="234"/>
      <c r="G1349" s="234"/>
      <c r="H1349" s="234"/>
    </row>
    <row r="1350" spans="6:8" s="156" customFormat="1" ht="15">
      <c r="F1350" s="234"/>
      <c r="G1350" s="234"/>
      <c r="H1350" s="234"/>
    </row>
    <row r="1351" spans="6:8" s="156" customFormat="1" ht="15">
      <c r="F1351" s="234"/>
      <c r="G1351" s="234"/>
      <c r="H1351" s="234"/>
    </row>
    <row r="1352" spans="6:8" s="156" customFormat="1" ht="15">
      <c r="F1352" s="234"/>
      <c r="G1352" s="234"/>
      <c r="H1352" s="234"/>
    </row>
    <row r="1353" spans="6:8" s="156" customFormat="1" ht="15">
      <c r="F1353" s="234"/>
      <c r="G1353" s="234"/>
      <c r="H1353" s="234"/>
    </row>
    <row r="1354" spans="6:8" s="156" customFormat="1" ht="15">
      <c r="F1354" s="234"/>
      <c r="G1354" s="234"/>
      <c r="H1354" s="234"/>
    </row>
    <row r="1355" spans="6:8" s="156" customFormat="1" ht="15">
      <c r="F1355" s="234"/>
      <c r="G1355" s="234"/>
      <c r="H1355" s="234"/>
    </row>
    <row r="1356" spans="6:8" s="156" customFormat="1" ht="15">
      <c r="F1356" s="234"/>
      <c r="G1356" s="234"/>
      <c r="H1356" s="234"/>
    </row>
    <row r="1357" spans="6:8" s="156" customFormat="1" ht="15">
      <c r="F1357" s="234"/>
      <c r="G1357" s="234"/>
      <c r="H1357" s="234"/>
    </row>
    <row r="1358" spans="6:8" s="156" customFormat="1" ht="15">
      <c r="F1358" s="234"/>
      <c r="G1358" s="234"/>
      <c r="H1358" s="234"/>
    </row>
    <row r="1359" spans="6:8" s="156" customFormat="1" ht="15">
      <c r="F1359" s="234"/>
      <c r="G1359" s="234"/>
      <c r="H1359" s="234"/>
    </row>
    <row r="1360" spans="6:8" s="156" customFormat="1" ht="15">
      <c r="F1360" s="234"/>
      <c r="G1360" s="234"/>
      <c r="H1360" s="234"/>
    </row>
    <row r="1361" spans="6:8" s="156" customFormat="1" ht="15">
      <c r="F1361" s="234"/>
      <c r="G1361" s="234"/>
      <c r="H1361" s="234"/>
    </row>
    <row r="1362" spans="6:8" s="156" customFormat="1" ht="15">
      <c r="F1362" s="234"/>
      <c r="G1362" s="234"/>
      <c r="H1362" s="234"/>
    </row>
    <row r="1363" spans="6:8" s="156" customFormat="1" ht="15">
      <c r="F1363" s="234"/>
      <c r="G1363" s="234"/>
      <c r="H1363" s="234"/>
    </row>
    <row r="1364" spans="6:8" s="156" customFormat="1" ht="15">
      <c r="F1364" s="234"/>
      <c r="G1364" s="234"/>
      <c r="H1364" s="234"/>
    </row>
    <row r="1365" spans="6:8" s="156" customFormat="1" ht="15">
      <c r="F1365" s="234"/>
      <c r="G1365" s="234"/>
      <c r="H1365" s="234"/>
    </row>
    <row r="1366" spans="6:8" s="156" customFormat="1" ht="15">
      <c r="F1366" s="234"/>
      <c r="G1366" s="234"/>
      <c r="H1366" s="234"/>
    </row>
    <row r="1367" spans="6:8" s="156" customFormat="1" ht="15">
      <c r="F1367" s="234"/>
      <c r="G1367" s="234"/>
      <c r="H1367" s="234"/>
    </row>
    <row r="1368" spans="6:8" s="156" customFormat="1" ht="15">
      <c r="F1368" s="234"/>
      <c r="G1368" s="234"/>
      <c r="H1368" s="234"/>
    </row>
    <row r="1369" spans="6:8" s="156" customFormat="1" ht="15">
      <c r="F1369" s="234"/>
      <c r="G1369" s="234"/>
      <c r="H1369" s="234"/>
    </row>
    <row r="1370" spans="6:8" s="156" customFormat="1" ht="15">
      <c r="F1370" s="234"/>
      <c r="G1370" s="234"/>
      <c r="H1370" s="234"/>
    </row>
    <row r="1371" spans="6:8" s="156" customFormat="1" ht="15">
      <c r="F1371" s="234"/>
      <c r="G1371" s="234"/>
      <c r="H1371" s="234"/>
    </row>
  </sheetData>
  <sheetProtection/>
  <protectedRanges>
    <protectedRange sqref="B1231:C1238 B1240:C1242 B1244:C1246 B1249:C1262 B1264:C1276 B1278:C1281 B1283:C1287 B1289:C1300 B1303:C1306 B1308:C1308 B1310:C1311" name="区域19"/>
    <protectedRange sqref="B963:C984 B986:C994 B996:C1004 B1006:C1009 B1011:C1016 B1018:C1021 B1023:C1024 B1027:C1035 B1037:C1051 B1053:C1056 B1058:C1070 B1072:C1078 B1080:C1084 B1086:C1091 B1093:C1098" name="区域17"/>
    <protectedRange sqref="B669:C672 B674:C685 B687:C689 B691:C701 B703:C704 B706:C708 B710:C718 B720:C723 B725:C729 B731:C733 B735:C737 B740:C747 B749:C751 B753:C759 B761:C765 B767:C772 B774:C778 B780:C781 B783:C786 B788:C794 B796:C810 B813:C824 B826:C830" name="区域15"/>
    <protectedRange sqref="B484:C489 B491:C493 B495:C496 B498:C501 B504:C516 B518:C524 B526:C535 B537:C546 B548:C550 B553:C565 B567:C576 B578:C578 B580:C587" name="区域13"/>
    <protectedRange sqref="B479:C482 B484:C489 B491:C493 B495:C496 B498:C501 B504:C516 B518:C524 B526:C535 B537:C546 B548:C550" name="区域11"/>
    <protectedRange sqref="B383:C391 B394:C397 B399:C406 B408:C413 B415:C419" name="区域9"/>
    <protectedRange sqref="B275:C283 B285:C305 B307:C312 B314:C324 B326:C333" name="区域7"/>
    <protectedRange sqref="B211:C217 B219:C224 B226:C230 B232:C236 B238:C242" name="区域5"/>
    <protectedRange sqref="B120:C127 B129:C138 B140:C150 B152:C160 B162:C173" name="区域3"/>
    <protectedRange sqref="B7:C17 B19:C26 B28:C38 B40:C50 B52:C61" name="区域1"/>
    <protectedRange sqref="B232 B226" name="区域6"/>
    <protectedRange sqref="B1270:B1281 B467:B481 B502:B509 B523:B535 B578:B583 B640:B643 B7:B17 B227:B231 B233:B248 B269:B270 B511:B516 B630:B637 B697:B704 B706 B1238:B1248 B1250:B1254 B1256:B1260 B1262:B1268 B1283:B1285 B1287:B1293 B19:B26 B28:B37 B39:B49 B51:B60 B62:B71 B73:B83 B85:B92 B94:B106 B108:B116 B118:B125 B127:B136 B138:B150 B152:B157 B159:B165 B167:B171 B173:B178 B180:B185 B187:B192 B194:B199 B201:B205 B207:B213 B215:B219 B221:B225 B250:B251 B253:B254 B257:B266 B272:B279 B281:B286 B288:B294 B296:B303 B305:B319 B321:B328 B330:B338 B340:B346 B348:B352 B354 B357:B360 B362:B369 B371:B376 B378:B382 B384:B386 B388:B390 B392:B394 B396:B400 B402:B408 B411:B414 B416:B423 B425:B429 B431:B435 B437:B440 B442:B445 B447:B452 B454:B456 B458:B459 B461:B464 B483:B489 B491:B500 B518:B520 B537:B543 B545 B547:B554 B556:B558 B560:B568 B570:B576 B585:B590 B592:B599 B601:B604 B606:B607 B609:B610 B612:B613 B615:B616 B618:B619 B621:B623 B625:B628 B645:B656 B658:B660 B662:B672 B674:B675 B677:B679 B681:B684 B686:B688 B690:B692 B694:B695 B708 B711:B718 B720:B722 B724:B730 B732:B736 B738:B743 B745:B749 B751:B752 B754:B757 B759:B765 B767:B781 B784:B794 B796:B800 B803:B826 B828:B851 B853:B877 B879:B888 B890:B899 B901:B905 B907:B912 B914:B919 B921:B922 B924:B925 B928:B949 B951:B959 B961:B969 B971:B974 B976:B981 B983:B986 B988:B989 B992:B1000 B1002:B1016 B1018:B1021 B1023:B1035 B1037:B1042 B1044:B1049 B1051:B1055 B1058:B1066 B1068:B1072 B1074:B1075 B1078:B1083 B1085:B1090 B1092:B1100 B1103:B1120 B1122:B1139 B1141:B1148 B1150:B1164 B1167:B1174 B1176:B1178 B1180:B1182 B1185:B1198 B1200:B1212 B1214:B1217 B1219:B1223 B1225:B1235 B1296:B1299 B1301 B1303:B1304" name="区域1_1"/>
    <protectedRange sqref="B1236:C1237 B1249:C1249 B1255:C1255 B1261:C1261 B1269:C1269 B1282:C1282 B1286:C1286 B1294:C1295" name="区域19_1"/>
    <protectedRange sqref="B696:C696 B705:C705 B707:C707" name="区域15_1"/>
    <protectedRange sqref="B629:C629" name="区域14_1"/>
    <protectedRange sqref="B510:C510" name="区域13_1"/>
    <protectedRange sqref="B510:C510" name="区域11_1"/>
    <protectedRange sqref="B353:C353" name="区域9_1"/>
    <protectedRange sqref="C226 C232" name="区域6_1"/>
    <protectedRange sqref="C1301 C1303:C1304 C1296:C1299 C1287:C1293 C1283:C1285 C1270:C1281 C1262:C1268 C1256:C1260 C1250:C1254 C94:C106 C1238:C1248 C1225:C1235 C1219:C1223 C138:C150 C1214:C1217 C706 C1177:C1178 C1180:C1182 C708 C725:C730 C1150:C1164 C1141:C1148 C1122:C1139 C215:C219 C221:C225 C227:C231 C720:C722 C250:C251 C253:C254 C257:C266 C269:C270 C1092:C1100 C281:C286 C1085:C1090 C1078:C1083 C1074:C1075 C321:C328 C330:C338 C340:C346 C348:C352 C354 C1068:C1072 C767:C781 C1051:C1055 C378:C382 C1044:C1049 C388:C390 C1037:C1042 C1023:C1035 C1018:C1021 C1002:C1016 C416:C423 C425:C429 C992:C1000 C437:C440 C442:C445 C447:C452 C454:C456 C458:C459 C988:C989 C674:C675 C976:C981 C759:C765 C961:C969 C951:C959 C518:C520 C754:C757 C924:C925 C545 C921:C922 C556:C558 C751:C752 C745:C749 C901:C905 C579:C583 C738:C743 C601:C604 C879:C888 C697:C704 C610 C615:C616 C618:C619 C612 C625:C628" name="区域1_1_1"/>
    <protectedRange sqref="C7:C11 C13:C17" name="区域1_1_1_1"/>
    <protectedRange sqref="C12" name="区域1_2_1"/>
    <protectedRange sqref="C19:C26" name="区域1_1_2"/>
    <protectedRange sqref="C28:C37" name="区域1_1_3"/>
    <protectedRange sqref="C39:C49" name="区域1_1_4"/>
    <protectedRange sqref="C51:C60" name="区域1_1_5"/>
    <protectedRange sqref="C62:C71" name="区域1_1_6"/>
    <protectedRange sqref="C73:C83" name="区域1_1_7"/>
    <protectedRange sqref="C85:C92" name="区域1_1_8"/>
    <protectedRange sqref="C108:C116" name="区域1_1_9"/>
    <protectedRange sqref="C118:C125" name="区域1_1_10"/>
    <protectedRange sqref="C127:C136" name="区域1_1_11"/>
    <protectedRange sqref="C152:C157" name="区域1_1_12"/>
    <protectedRange sqref="C159:C165" name="区域1_1_13"/>
    <protectedRange sqref="C167:C171" name="区域1_1_14"/>
    <protectedRange sqref="C173:C178" name="区域1_1_15"/>
    <protectedRange sqref="C180:C185" name="区域1_1_16"/>
    <protectedRange sqref="C187:C192" name="区域1_1_17"/>
    <protectedRange sqref="C194:C199" name="区域1_1_18"/>
    <protectedRange sqref="C201:C205" name="区域1_1_19"/>
    <protectedRange sqref="C207:C213" name="区域1_1_20"/>
    <protectedRange sqref="C233:C248" name="区域1_1_21"/>
    <protectedRange sqref="C272:C279" name="区域1_1_22"/>
    <protectedRange sqref="C288:C294" name="区域1_1_23"/>
    <protectedRange sqref="C296:C303" name="区域1_1_24"/>
    <protectedRange sqref="C305:C319" name="区域1_1_25"/>
    <protectedRange sqref="C357:C360" name="区域1_1_26"/>
    <protectedRange sqref="C362:C369" name="区域1_1_27"/>
    <protectedRange sqref="C371:C376" name="区域1_1_28"/>
    <protectedRange sqref="C384:C386" name="区域1_1_29"/>
    <protectedRange sqref="C392:C394" name="区域1_1_30"/>
    <protectedRange sqref="C396:C400" name="区域1_1_31"/>
    <protectedRange sqref="C402:C408" name="区域1_1_32"/>
    <protectedRange sqref="C411:C414" name="区域1_1_33"/>
    <protectedRange sqref="C431:C435" name="区域1_1_34"/>
    <protectedRange sqref="C461:C464" name="区域1_1_35"/>
    <protectedRange sqref="C467:C481" name="区域1_1_36"/>
    <protectedRange sqref="C483:C489" name="区域1_1_37"/>
    <protectedRange sqref="C491:C500" name="区域1_1_38"/>
    <protectedRange sqref="C502:C509" name="区域1_1_39"/>
    <protectedRange sqref="C511:C516" name="区域1_1_40"/>
    <protectedRange sqref="C523:C535" name="区域1_1_41"/>
    <protectedRange sqref="C537:C543" name="区域1_1_42"/>
    <protectedRange sqref="C547:C554" name="区域1_1_43"/>
    <protectedRange sqref="C560:C568" name="区域1_1_44"/>
    <protectedRange sqref="C570:C576" name="区域1_1_45"/>
    <protectedRange sqref="C578" name="区域1_1_46"/>
    <protectedRange sqref="C585:C590" name="区域1_1_47"/>
    <protectedRange sqref="C592:C599" name="区域1_1_48"/>
    <protectedRange sqref="C606:C607" name="区域1_1_49"/>
    <protectedRange sqref="C609" name="区域1_1_50"/>
    <protectedRange sqref="C613" name="区域1_1_51"/>
    <protectedRange sqref="C621:C623" name="区域1_1_52"/>
    <protectedRange sqref="C630:C637" name="区域1_1_53"/>
    <protectedRange sqref="C640:C643" name="区域1_1_54"/>
    <protectedRange sqref="C645:C656" name="区域1_1_55"/>
    <protectedRange sqref="C658:C660" name="区域1_1_56"/>
    <protectedRange sqref="C662:C672" name="区域1_1_57"/>
    <protectedRange sqref="C677:C679" name="区域1_1_58"/>
    <protectedRange sqref="C681:C684" name="区域1_1_59"/>
    <protectedRange sqref="C686:C688" name="区域1_1_60"/>
    <protectedRange sqref="C690:C692" name="区域1_1_61"/>
    <protectedRange sqref="C694:C695" name="区域1_1_62"/>
    <protectedRange sqref="C711:C718" name="区域1_1_63"/>
    <protectedRange sqref="C724" name="区域1_1_64"/>
    <protectedRange sqref="C732:C736" name="区域1_1_65"/>
    <protectedRange sqref="C784:C794" name="区域1_1_66"/>
    <protectedRange sqref="C796:C800" name="区域1_1_67"/>
    <protectedRange sqref="C803:C826" name="区域1_1_68"/>
    <protectedRange sqref="C828:C851" name="区域1_1_69"/>
    <protectedRange sqref="C853:C877" name="区域1_1_70"/>
    <protectedRange sqref="C890:C899" name="区域1_1_72"/>
    <protectedRange sqref="C907:C912" name="区域1_1_73"/>
    <protectedRange sqref="C914:C919" name="区域1_1_74"/>
    <protectedRange sqref="C928:C949" name="区域1_1_71"/>
    <protectedRange sqref="C971:C974" name="区域1_1_75"/>
    <protectedRange sqref="C983:C986" name="区域1_1_76"/>
    <protectedRange sqref="C1058:C1066" name="区域1_1_77"/>
    <protectedRange sqref="C1103:C1120" name="区域1_1_78"/>
    <protectedRange sqref="C1167:C1174" name="区域1_1_79"/>
    <protectedRange sqref="C1176" name="区域1_1_80"/>
    <protectedRange sqref="C1185:C1198 C1200:C1212" name="区域1_1_81"/>
  </protectedRanges>
  <mergeCells count="1">
    <mergeCell ref="A2:E2"/>
  </mergeCells>
  <printOptions horizontalCentered="1"/>
  <pageMargins left="0.31" right="0.31" top="0.35" bottom="0.35" header="0.31" footer="0.31"/>
  <pageSetup horizontalDpi="600" verticalDpi="600" orientation="portrait" paperSize="9" scale="80"/>
</worksheet>
</file>

<file path=xl/worksheets/sheet6.xml><?xml version="1.0" encoding="utf-8"?>
<worksheet xmlns="http://schemas.openxmlformats.org/spreadsheetml/2006/main" xmlns:r="http://schemas.openxmlformats.org/officeDocument/2006/relationships">
  <dimension ref="A1:B1307"/>
  <sheetViews>
    <sheetView showGridLines="0" showZeros="0" workbookViewId="0" topLeftCell="A1">
      <pane ySplit="1" topLeftCell="A2" activePane="bottomLeft" state="frozen"/>
      <selection pane="bottomLeft" activeCell="A7" sqref="A7"/>
    </sheetView>
  </sheetViews>
  <sheetFormatPr defaultColWidth="9.00390625" defaultRowHeight="14.25"/>
  <cols>
    <col min="1" max="1" width="41.75390625" style="156" customWidth="1"/>
    <col min="2" max="2" width="31.375" style="156" customWidth="1"/>
    <col min="3" max="16384" width="9.00390625" style="156" customWidth="1"/>
  </cols>
  <sheetData>
    <row r="1" s="156" customFormat="1" ht="15">
      <c r="A1" s="87" t="s">
        <v>1108</v>
      </c>
    </row>
    <row r="2" spans="1:2" s="166" customFormat="1" ht="48" customHeight="1">
      <c r="A2" s="88" t="s">
        <v>1109</v>
      </c>
      <c r="B2" s="88"/>
    </row>
    <row r="3" s="156" customFormat="1" ht="15">
      <c r="B3" s="187" t="s">
        <v>34</v>
      </c>
    </row>
    <row r="4" spans="1:2" s="156" customFormat="1" ht="15">
      <c r="A4" s="90" t="s">
        <v>62</v>
      </c>
      <c r="B4" s="90" t="s">
        <v>64</v>
      </c>
    </row>
    <row r="5" spans="1:2" s="156" customFormat="1" ht="15">
      <c r="A5" s="95" t="s">
        <v>99</v>
      </c>
      <c r="B5" s="161">
        <f>SUM(B6,B18,B27,B38,B50,B61,B72,B84,B93,B107,B117,B126,B137,B151,B158,B166,B172,B179,B186,B193,B200,B206,B214,B220,B226,B232,B249,)</f>
        <v>18946</v>
      </c>
    </row>
    <row r="6" spans="1:2" s="156" customFormat="1" ht="15">
      <c r="A6" s="228" t="s">
        <v>100</v>
      </c>
      <c r="B6" s="161">
        <f>SUM(B7:B17)</f>
        <v>436</v>
      </c>
    </row>
    <row r="7" spans="1:2" s="156" customFormat="1" ht="15">
      <c r="A7" s="228" t="s">
        <v>101</v>
      </c>
      <c r="B7" s="161">
        <v>326</v>
      </c>
    </row>
    <row r="8" spans="1:2" s="156" customFormat="1" ht="15">
      <c r="A8" s="228" t="s">
        <v>102</v>
      </c>
      <c r="B8" s="161"/>
    </row>
    <row r="9" spans="1:2" s="156" customFormat="1" ht="15">
      <c r="A9" s="229" t="s">
        <v>103</v>
      </c>
      <c r="B9" s="161"/>
    </row>
    <row r="10" spans="1:2" s="156" customFormat="1" ht="15">
      <c r="A10" s="229" t="s">
        <v>104</v>
      </c>
      <c r="B10" s="161">
        <v>70</v>
      </c>
    </row>
    <row r="11" spans="1:2" s="156" customFormat="1" ht="15">
      <c r="A11" s="229" t="s">
        <v>105</v>
      </c>
      <c r="B11" s="161"/>
    </row>
    <row r="12" spans="1:2" s="156" customFormat="1" ht="15">
      <c r="A12" s="95" t="s">
        <v>106</v>
      </c>
      <c r="B12" s="161"/>
    </row>
    <row r="13" spans="1:2" s="156" customFormat="1" ht="15">
      <c r="A13" s="95" t="s">
        <v>107</v>
      </c>
      <c r="B13" s="161"/>
    </row>
    <row r="14" spans="1:2" s="156" customFormat="1" ht="15">
      <c r="A14" s="95" t="s">
        <v>108</v>
      </c>
      <c r="B14" s="161">
        <v>40</v>
      </c>
    </row>
    <row r="15" spans="1:2" s="156" customFormat="1" ht="15">
      <c r="A15" s="95" t="s">
        <v>109</v>
      </c>
      <c r="B15" s="161"/>
    </row>
    <row r="16" spans="1:2" s="156" customFormat="1" ht="15">
      <c r="A16" s="95" t="s">
        <v>110</v>
      </c>
      <c r="B16" s="161"/>
    </row>
    <row r="17" spans="1:2" s="156" customFormat="1" ht="15">
      <c r="A17" s="95" t="s">
        <v>111</v>
      </c>
      <c r="B17" s="161"/>
    </row>
    <row r="18" spans="1:2" s="156" customFormat="1" ht="15">
      <c r="A18" s="228" t="s">
        <v>112</v>
      </c>
      <c r="B18" s="161">
        <f>SUM(B19:B26)</f>
        <v>271</v>
      </c>
    </row>
    <row r="19" spans="1:2" s="156" customFormat="1" ht="15">
      <c r="A19" s="228" t="s">
        <v>101</v>
      </c>
      <c r="B19" s="161">
        <v>166</v>
      </c>
    </row>
    <row r="20" spans="1:2" s="156" customFormat="1" ht="15">
      <c r="A20" s="228" t="s">
        <v>102</v>
      </c>
      <c r="B20" s="161"/>
    </row>
    <row r="21" spans="1:2" s="156" customFormat="1" ht="15">
      <c r="A21" s="229" t="s">
        <v>103</v>
      </c>
      <c r="B21" s="161"/>
    </row>
    <row r="22" spans="1:2" s="156" customFormat="1" ht="15">
      <c r="A22" s="229" t="s">
        <v>113</v>
      </c>
      <c r="B22" s="161">
        <v>70</v>
      </c>
    </row>
    <row r="23" spans="1:2" s="156" customFormat="1" ht="15">
      <c r="A23" s="229" t="s">
        <v>114</v>
      </c>
      <c r="B23" s="161">
        <v>35</v>
      </c>
    </row>
    <row r="24" spans="1:2" s="156" customFormat="1" ht="15">
      <c r="A24" s="229" t="s">
        <v>115</v>
      </c>
      <c r="B24" s="161"/>
    </row>
    <row r="25" spans="1:2" s="156" customFormat="1" ht="15">
      <c r="A25" s="229" t="s">
        <v>110</v>
      </c>
      <c r="B25" s="161"/>
    </row>
    <row r="26" spans="1:2" s="156" customFormat="1" ht="15">
      <c r="A26" s="229" t="s">
        <v>116</v>
      </c>
      <c r="B26" s="161"/>
    </row>
    <row r="27" spans="1:2" s="156" customFormat="1" ht="15">
      <c r="A27" s="228" t="s">
        <v>117</v>
      </c>
      <c r="B27" s="161">
        <f>SUM(B28:B37)</f>
        <v>4724</v>
      </c>
    </row>
    <row r="28" spans="1:2" s="156" customFormat="1" ht="15">
      <c r="A28" s="228" t="s">
        <v>101</v>
      </c>
      <c r="B28" s="161">
        <v>4724</v>
      </c>
    </row>
    <row r="29" spans="1:2" s="156" customFormat="1" ht="15">
      <c r="A29" s="228" t="s">
        <v>102</v>
      </c>
      <c r="B29" s="161"/>
    </row>
    <row r="30" spans="1:2" s="156" customFormat="1" ht="15">
      <c r="A30" s="229" t="s">
        <v>103</v>
      </c>
      <c r="B30" s="161"/>
    </row>
    <row r="31" spans="1:2" s="156" customFormat="1" ht="15">
      <c r="A31" s="229" t="s">
        <v>118</v>
      </c>
      <c r="B31" s="161"/>
    </row>
    <row r="32" spans="1:2" s="156" customFormat="1" ht="15">
      <c r="A32" s="229" t="s">
        <v>119</v>
      </c>
      <c r="B32" s="161"/>
    </row>
    <row r="33" spans="1:2" s="156" customFormat="1" ht="15">
      <c r="A33" s="230" t="s">
        <v>120</v>
      </c>
      <c r="B33" s="161"/>
    </row>
    <row r="34" spans="1:2" s="156" customFormat="1" ht="15">
      <c r="A34" s="228" t="s">
        <v>121</v>
      </c>
      <c r="B34" s="161"/>
    </row>
    <row r="35" spans="1:2" s="156" customFormat="1" ht="15">
      <c r="A35" s="229" t="s">
        <v>122</v>
      </c>
      <c r="B35" s="161"/>
    </row>
    <row r="36" spans="1:2" s="156" customFormat="1" ht="15">
      <c r="A36" s="229" t="s">
        <v>110</v>
      </c>
      <c r="B36" s="161"/>
    </row>
    <row r="37" spans="1:2" s="156" customFormat="1" ht="15">
      <c r="A37" s="229" t="s">
        <v>123</v>
      </c>
      <c r="B37" s="161"/>
    </row>
    <row r="38" spans="1:2" s="156" customFormat="1" ht="15">
      <c r="A38" s="228" t="s">
        <v>124</v>
      </c>
      <c r="B38" s="161">
        <f>SUM(B39:B49)</f>
        <v>794</v>
      </c>
    </row>
    <row r="39" spans="1:2" s="156" customFormat="1" ht="15">
      <c r="A39" s="228" t="s">
        <v>101</v>
      </c>
      <c r="B39" s="161">
        <v>297</v>
      </c>
    </row>
    <row r="40" spans="1:2" s="156" customFormat="1" ht="15">
      <c r="A40" s="228" t="s">
        <v>102</v>
      </c>
      <c r="B40" s="161"/>
    </row>
    <row r="41" spans="1:2" s="156" customFormat="1" ht="15">
      <c r="A41" s="229" t="s">
        <v>103</v>
      </c>
      <c r="B41" s="161"/>
    </row>
    <row r="42" spans="1:2" s="156" customFormat="1" ht="15">
      <c r="A42" s="229" t="s">
        <v>125</v>
      </c>
      <c r="B42" s="161"/>
    </row>
    <row r="43" spans="1:2" s="156" customFormat="1" ht="15">
      <c r="A43" s="229" t="s">
        <v>126</v>
      </c>
      <c r="B43" s="161"/>
    </row>
    <row r="44" spans="1:2" s="156" customFormat="1" ht="15">
      <c r="A44" s="228" t="s">
        <v>127</v>
      </c>
      <c r="B44" s="161"/>
    </row>
    <row r="45" spans="1:2" s="156" customFormat="1" ht="15">
      <c r="A45" s="228" t="s">
        <v>128</v>
      </c>
      <c r="B45" s="161"/>
    </row>
    <row r="46" spans="1:2" s="156" customFormat="1" ht="15">
      <c r="A46" s="228" t="s">
        <v>129</v>
      </c>
      <c r="B46" s="161">
        <v>497</v>
      </c>
    </row>
    <row r="47" spans="1:2" s="156" customFormat="1" ht="15">
      <c r="A47" s="228" t="s">
        <v>130</v>
      </c>
      <c r="B47" s="161"/>
    </row>
    <row r="48" spans="1:2" s="156" customFormat="1" ht="15">
      <c r="A48" s="228" t="s">
        <v>110</v>
      </c>
      <c r="B48" s="161"/>
    </row>
    <row r="49" spans="1:2" s="156" customFormat="1" ht="15">
      <c r="A49" s="229" t="s">
        <v>131</v>
      </c>
      <c r="B49" s="161"/>
    </row>
    <row r="50" spans="1:2" s="156" customFormat="1" ht="15">
      <c r="A50" s="229" t="s">
        <v>132</v>
      </c>
      <c r="B50" s="161">
        <f>SUM(B51:B60)</f>
        <v>311</v>
      </c>
    </row>
    <row r="51" spans="1:2" s="156" customFormat="1" ht="15">
      <c r="A51" s="229" t="s">
        <v>101</v>
      </c>
      <c r="B51" s="161">
        <v>261</v>
      </c>
    </row>
    <row r="52" spans="1:2" s="156" customFormat="1" ht="15">
      <c r="A52" s="95" t="s">
        <v>102</v>
      </c>
      <c r="B52" s="161"/>
    </row>
    <row r="53" spans="1:2" s="156" customFormat="1" ht="15">
      <c r="A53" s="228" t="s">
        <v>103</v>
      </c>
      <c r="B53" s="161"/>
    </row>
    <row r="54" spans="1:2" s="156" customFormat="1" ht="15">
      <c r="A54" s="228" t="s">
        <v>133</v>
      </c>
      <c r="B54" s="161"/>
    </row>
    <row r="55" spans="1:2" s="156" customFormat="1" ht="15">
      <c r="A55" s="228" t="s">
        <v>134</v>
      </c>
      <c r="B55" s="161"/>
    </row>
    <row r="56" spans="1:2" s="156" customFormat="1" ht="15">
      <c r="A56" s="229" t="s">
        <v>135</v>
      </c>
      <c r="B56" s="161"/>
    </row>
    <row r="57" spans="1:2" s="156" customFormat="1" ht="15">
      <c r="A57" s="229" t="s">
        <v>136</v>
      </c>
      <c r="B57" s="161">
        <v>50</v>
      </c>
    </row>
    <row r="58" spans="1:2" s="156" customFormat="1" ht="15">
      <c r="A58" s="229" t="s">
        <v>137</v>
      </c>
      <c r="B58" s="161"/>
    </row>
    <row r="59" spans="1:2" s="156" customFormat="1" ht="15">
      <c r="A59" s="228" t="s">
        <v>110</v>
      </c>
      <c r="B59" s="161"/>
    </row>
    <row r="60" spans="1:2" s="156" customFormat="1" ht="15">
      <c r="A60" s="229" t="s">
        <v>138</v>
      </c>
      <c r="B60" s="161"/>
    </row>
    <row r="61" spans="1:2" s="156" customFormat="1" ht="15">
      <c r="A61" s="230" t="s">
        <v>139</v>
      </c>
      <c r="B61" s="161">
        <f>SUM(B62:B71)</f>
        <v>1904</v>
      </c>
    </row>
    <row r="62" spans="1:2" s="156" customFormat="1" ht="15">
      <c r="A62" s="229" t="s">
        <v>101</v>
      </c>
      <c r="B62" s="161">
        <v>1022</v>
      </c>
    </row>
    <row r="63" spans="1:2" s="156" customFormat="1" ht="15">
      <c r="A63" s="95" t="s">
        <v>102</v>
      </c>
      <c r="B63" s="161"/>
    </row>
    <row r="64" spans="1:2" s="156" customFormat="1" ht="15">
      <c r="A64" s="95" t="s">
        <v>103</v>
      </c>
      <c r="B64" s="161"/>
    </row>
    <row r="65" spans="1:2" s="156" customFormat="1" ht="15">
      <c r="A65" s="95" t="s">
        <v>140</v>
      </c>
      <c r="B65" s="161"/>
    </row>
    <row r="66" spans="1:2" s="156" customFormat="1" ht="15">
      <c r="A66" s="95" t="s">
        <v>141</v>
      </c>
      <c r="B66" s="161"/>
    </row>
    <row r="67" spans="1:2" s="156" customFormat="1" ht="15">
      <c r="A67" s="95" t="s">
        <v>142</v>
      </c>
      <c r="B67" s="161"/>
    </row>
    <row r="68" spans="1:2" s="156" customFormat="1" ht="15">
      <c r="A68" s="228" t="s">
        <v>143</v>
      </c>
      <c r="B68" s="161">
        <v>100</v>
      </c>
    </row>
    <row r="69" spans="1:2" s="156" customFormat="1" ht="15">
      <c r="A69" s="229" t="s">
        <v>144</v>
      </c>
      <c r="B69" s="161"/>
    </row>
    <row r="70" spans="1:2" s="156" customFormat="1" ht="15">
      <c r="A70" s="229" t="s">
        <v>110</v>
      </c>
      <c r="B70" s="161">
        <v>732</v>
      </c>
    </row>
    <row r="71" spans="1:2" s="156" customFormat="1" ht="15">
      <c r="A71" s="229" t="s">
        <v>145</v>
      </c>
      <c r="B71" s="161">
        <v>50</v>
      </c>
    </row>
    <row r="72" spans="1:2" s="156" customFormat="1" ht="15">
      <c r="A72" s="228" t="s">
        <v>146</v>
      </c>
      <c r="B72" s="161">
        <f>SUM(B73:B83)</f>
        <v>600</v>
      </c>
    </row>
    <row r="73" spans="1:2" s="156" customFormat="1" ht="15">
      <c r="A73" s="228" t="s">
        <v>101</v>
      </c>
      <c r="B73" s="161">
        <v>600</v>
      </c>
    </row>
    <row r="74" spans="1:2" s="156" customFormat="1" ht="15">
      <c r="A74" s="228" t="s">
        <v>102</v>
      </c>
      <c r="B74" s="161"/>
    </row>
    <row r="75" spans="1:2" s="156" customFormat="1" ht="15">
      <c r="A75" s="229" t="s">
        <v>103</v>
      </c>
      <c r="B75" s="161"/>
    </row>
    <row r="76" spans="1:2" s="156" customFormat="1" ht="15">
      <c r="A76" s="229" t="s">
        <v>147</v>
      </c>
      <c r="B76" s="161"/>
    </row>
    <row r="77" spans="1:2" s="156" customFormat="1" ht="15">
      <c r="A77" s="229" t="s">
        <v>148</v>
      </c>
      <c r="B77" s="161"/>
    </row>
    <row r="78" spans="1:2" s="156" customFormat="1" ht="15">
      <c r="A78" s="95" t="s">
        <v>149</v>
      </c>
      <c r="B78" s="161"/>
    </row>
    <row r="79" spans="1:2" s="156" customFormat="1" ht="15">
      <c r="A79" s="228" t="s">
        <v>150</v>
      </c>
      <c r="B79" s="161"/>
    </row>
    <row r="80" spans="1:2" s="156" customFormat="1" ht="15">
      <c r="A80" s="228" t="s">
        <v>151</v>
      </c>
      <c r="B80" s="161"/>
    </row>
    <row r="81" spans="1:2" s="156" customFormat="1" ht="15">
      <c r="A81" s="228" t="s">
        <v>143</v>
      </c>
      <c r="B81" s="161"/>
    </row>
    <row r="82" spans="1:2" s="156" customFormat="1" ht="15">
      <c r="A82" s="229" t="s">
        <v>110</v>
      </c>
      <c r="B82" s="161"/>
    </row>
    <row r="83" spans="1:2" s="156" customFormat="1" ht="15">
      <c r="A83" s="229" t="s">
        <v>152</v>
      </c>
      <c r="B83" s="161"/>
    </row>
    <row r="84" spans="1:2" s="156" customFormat="1" ht="15">
      <c r="A84" s="229" t="s">
        <v>153</v>
      </c>
      <c r="B84" s="161">
        <f>SUM(B85:B92)</f>
        <v>927</v>
      </c>
    </row>
    <row r="85" spans="1:2" s="156" customFormat="1" ht="15">
      <c r="A85" s="228" t="s">
        <v>101</v>
      </c>
      <c r="B85" s="161">
        <v>649</v>
      </c>
    </row>
    <row r="86" spans="1:2" s="156" customFormat="1" ht="15">
      <c r="A86" s="228" t="s">
        <v>102</v>
      </c>
      <c r="B86" s="161"/>
    </row>
    <row r="87" spans="1:2" s="156" customFormat="1" ht="15">
      <c r="A87" s="228" t="s">
        <v>103</v>
      </c>
      <c r="B87" s="161"/>
    </row>
    <row r="88" spans="1:2" s="156" customFormat="1" ht="15">
      <c r="A88" s="231" t="s">
        <v>154</v>
      </c>
      <c r="B88" s="161">
        <v>18</v>
      </c>
    </row>
    <row r="89" spans="1:2" s="156" customFormat="1" ht="15">
      <c r="A89" s="229" t="s">
        <v>155</v>
      </c>
      <c r="B89" s="161"/>
    </row>
    <row r="90" spans="1:2" s="156" customFormat="1" ht="15">
      <c r="A90" s="229" t="s">
        <v>143</v>
      </c>
      <c r="B90" s="161"/>
    </row>
    <row r="91" spans="1:2" s="156" customFormat="1" ht="15">
      <c r="A91" s="229" t="s">
        <v>110</v>
      </c>
      <c r="B91" s="161">
        <v>260</v>
      </c>
    </row>
    <row r="92" spans="1:2" s="156" customFormat="1" ht="15">
      <c r="A92" s="95" t="s">
        <v>156</v>
      </c>
      <c r="B92" s="161"/>
    </row>
    <row r="93" spans="1:2" s="156" customFormat="1" ht="15">
      <c r="A93" s="228" t="s">
        <v>157</v>
      </c>
      <c r="B93" s="161">
        <f>SUM(B94:B106)</f>
        <v>0</v>
      </c>
    </row>
    <row r="94" spans="1:2" s="156" customFormat="1" ht="15">
      <c r="A94" s="228" t="s">
        <v>101</v>
      </c>
      <c r="B94" s="161"/>
    </row>
    <row r="95" spans="1:2" s="156" customFormat="1" ht="15">
      <c r="A95" s="229" t="s">
        <v>102</v>
      </c>
      <c r="B95" s="161"/>
    </row>
    <row r="96" spans="1:2" s="156" customFormat="1" ht="15">
      <c r="A96" s="229" t="s">
        <v>103</v>
      </c>
      <c r="B96" s="161"/>
    </row>
    <row r="97" spans="1:2" s="156" customFormat="1" ht="15">
      <c r="A97" s="229" t="s">
        <v>158</v>
      </c>
      <c r="B97" s="161"/>
    </row>
    <row r="98" spans="1:2" s="156" customFormat="1" ht="15">
      <c r="A98" s="228" t="s">
        <v>159</v>
      </c>
      <c r="B98" s="161"/>
    </row>
    <row r="99" spans="1:2" s="156" customFormat="1" ht="15">
      <c r="A99" s="228" t="s">
        <v>160</v>
      </c>
      <c r="B99" s="161"/>
    </row>
    <row r="100" spans="1:2" s="156" customFormat="1" ht="15">
      <c r="A100" s="228" t="s">
        <v>143</v>
      </c>
      <c r="B100" s="161"/>
    </row>
    <row r="101" spans="1:2" s="156" customFormat="1" ht="15">
      <c r="A101" s="228" t="s">
        <v>161</v>
      </c>
      <c r="B101" s="161"/>
    </row>
    <row r="102" spans="1:2" s="156" customFormat="1" ht="15">
      <c r="A102" s="228" t="s">
        <v>162</v>
      </c>
      <c r="B102" s="161"/>
    </row>
    <row r="103" spans="1:2" s="156" customFormat="1" ht="15">
      <c r="A103" s="228" t="s">
        <v>163</v>
      </c>
      <c r="B103" s="161"/>
    </row>
    <row r="104" spans="1:2" s="156" customFormat="1" ht="15">
      <c r="A104" s="228" t="s">
        <v>164</v>
      </c>
      <c r="B104" s="161"/>
    </row>
    <row r="105" spans="1:2" s="156" customFormat="1" ht="15">
      <c r="A105" s="229" t="s">
        <v>110</v>
      </c>
      <c r="B105" s="161"/>
    </row>
    <row r="106" spans="1:2" s="156" customFormat="1" ht="15">
      <c r="A106" s="229" t="s">
        <v>165</v>
      </c>
      <c r="B106" s="161"/>
    </row>
    <row r="107" spans="1:2" s="156" customFormat="1" ht="15">
      <c r="A107" s="229" t="s">
        <v>166</v>
      </c>
      <c r="B107" s="161">
        <f>SUM(B108:B116)</f>
        <v>405</v>
      </c>
    </row>
    <row r="108" spans="1:2" s="156" customFormat="1" ht="15">
      <c r="A108" s="229" t="s">
        <v>101</v>
      </c>
      <c r="B108" s="161">
        <v>405</v>
      </c>
    </row>
    <row r="109" spans="1:2" s="156" customFormat="1" ht="15">
      <c r="A109" s="228" t="s">
        <v>102</v>
      </c>
      <c r="B109" s="161"/>
    </row>
    <row r="110" spans="1:2" s="156" customFormat="1" ht="15">
      <c r="A110" s="228" t="s">
        <v>103</v>
      </c>
      <c r="B110" s="161"/>
    </row>
    <row r="111" spans="1:2" s="156" customFormat="1" ht="15">
      <c r="A111" s="228" t="s">
        <v>167</v>
      </c>
      <c r="B111" s="161"/>
    </row>
    <row r="112" spans="1:2" s="156" customFormat="1" ht="15">
      <c r="A112" s="229" t="s">
        <v>168</v>
      </c>
      <c r="B112" s="161"/>
    </row>
    <row r="113" spans="1:2" s="156" customFormat="1" ht="15">
      <c r="A113" s="229" t="s">
        <v>169</v>
      </c>
      <c r="B113" s="161"/>
    </row>
    <row r="114" spans="1:2" s="156" customFormat="1" ht="15">
      <c r="A114" s="228" t="s">
        <v>170</v>
      </c>
      <c r="B114" s="161"/>
    </row>
    <row r="115" spans="1:2" s="156" customFormat="1" ht="15">
      <c r="A115" s="231" t="s">
        <v>110</v>
      </c>
      <c r="B115" s="161"/>
    </row>
    <row r="116" spans="1:2" s="156" customFormat="1" ht="15">
      <c r="A116" s="229" t="s">
        <v>171</v>
      </c>
      <c r="B116" s="161"/>
    </row>
    <row r="117" spans="1:2" s="156" customFormat="1" ht="15">
      <c r="A117" s="232" t="s">
        <v>172</v>
      </c>
      <c r="B117" s="161">
        <f>SUM(B118:B125)</f>
        <v>773</v>
      </c>
    </row>
    <row r="118" spans="1:2" s="156" customFormat="1" ht="15">
      <c r="A118" s="228" t="s">
        <v>101</v>
      </c>
      <c r="B118" s="161">
        <v>653</v>
      </c>
    </row>
    <row r="119" spans="1:2" s="156" customFormat="1" ht="15">
      <c r="A119" s="228" t="s">
        <v>102</v>
      </c>
      <c r="B119" s="161"/>
    </row>
    <row r="120" spans="1:2" s="156" customFormat="1" ht="15">
      <c r="A120" s="228" t="s">
        <v>103</v>
      </c>
      <c r="B120" s="161"/>
    </row>
    <row r="121" spans="1:2" s="156" customFormat="1" ht="15">
      <c r="A121" s="229" t="s">
        <v>173</v>
      </c>
      <c r="B121" s="161"/>
    </row>
    <row r="122" spans="1:2" s="156" customFormat="1" ht="15">
      <c r="A122" s="229" t="s">
        <v>174</v>
      </c>
      <c r="B122" s="161"/>
    </row>
    <row r="123" spans="1:2" s="156" customFormat="1" ht="15">
      <c r="A123" s="229" t="s">
        <v>175</v>
      </c>
      <c r="B123" s="161"/>
    </row>
    <row r="124" spans="1:2" s="156" customFormat="1" ht="15">
      <c r="A124" s="228" t="s">
        <v>110</v>
      </c>
      <c r="B124" s="161"/>
    </row>
    <row r="125" spans="1:2" s="156" customFormat="1" ht="15">
      <c r="A125" s="228" t="s">
        <v>176</v>
      </c>
      <c r="B125" s="161">
        <v>120</v>
      </c>
    </row>
    <row r="126" spans="1:2" s="156" customFormat="1" ht="15">
      <c r="A126" s="95" t="s">
        <v>177</v>
      </c>
      <c r="B126" s="161">
        <f>SUM(B127:B136)</f>
        <v>341</v>
      </c>
    </row>
    <row r="127" spans="1:2" s="156" customFormat="1" ht="15">
      <c r="A127" s="228" t="s">
        <v>101</v>
      </c>
      <c r="B127" s="161">
        <v>251</v>
      </c>
    </row>
    <row r="128" spans="1:2" s="156" customFormat="1" ht="15">
      <c r="A128" s="228" t="s">
        <v>102</v>
      </c>
      <c r="B128" s="161"/>
    </row>
    <row r="129" spans="1:2" s="156" customFormat="1" ht="15">
      <c r="A129" s="228" t="s">
        <v>103</v>
      </c>
      <c r="B129" s="161"/>
    </row>
    <row r="130" spans="1:2" s="156" customFormat="1" ht="15">
      <c r="A130" s="229" t="s">
        <v>178</v>
      </c>
      <c r="B130" s="161"/>
    </row>
    <row r="131" spans="1:2" s="156" customFormat="1" ht="15">
      <c r="A131" s="229" t="s">
        <v>179</v>
      </c>
      <c r="B131" s="161"/>
    </row>
    <row r="132" spans="1:2" s="156" customFormat="1" ht="15">
      <c r="A132" s="229" t="s">
        <v>180</v>
      </c>
      <c r="B132" s="161"/>
    </row>
    <row r="133" spans="1:2" s="156" customFormat="1" ht="15">
      <c r="A133" s="228" t="s">
        <v>181</v>
      </c>
      <c r="B133" s="161"/>
    </row>
    <row r="134" spans="1:2" s="156" customFormat="1" ht="15">
      <c r="A134" s="228" t="s">
        <v>182</v>
      </c>
      <c r="B134" s="161"/>
    </row>
    <row r="135" spans="1:2" s="156" customFormat="1" ht="15">
      <c r="A135" s="228" t="s">
        <v>110</v>
      </c>
      <c r="B135" s="161">
        <v>90</v>
      </c>
    </row>
    <row r="136" spans="1:2" s="156" customFormat="1" ht="15">
      <c r="A136" s="229" t="s">
        <v>183</v>
      </c>
      <c r="B136" s="161"/>
    </row>
    <row r="137" spans="1:2" s="156" customFormat="1" ht="15">
      <c r="A137" s="229" t="s">
        <v>184</v>
      </c>
      <c r="B137" s="161">
        <f>SUM(B138:B150)</f>
        <v>0</v>
      </c>
    </row>
    <row r="138" spans="1:2" s="156" customFormat="1" ht="15">
      <c r="A138" s="229" t="s">
        <v>101</v>
      </c>
      <c r="B138" s="161"/>
    </row>
    <row r="139" spans="1:2" s="156" customFormat="1" ht="15">
      <c r="A139" s="95" t="s">
        <v>102</v>
      </c>
      <c r="B139" s="161"/>
    </row>
    <row r="140" spans="1:2" s="156" customFormat="1" ht="15">
      <c r="A140" s="228" t="s">
        <v>103</v>
      </c>
      <c r="B140" s="161"/>
    </row>
    <row r="141" spans="1:2" s="156" customFormat="1" ht="15">
      <c r="A141" s="228" t="s">
        <v>185</v>
      </c>
      <c r="B141" s="161"/>
    </row>
    <row r="142" spans="1:2" s="156" customFormat="1" ht="15">
      <c r="A142" s="228" t="s">
        <v>186</v>
      </c>
      <c r="B142" s="161"/>
    </row>
    <row r="143" spans="1:2" s="156" customFormat="1" ht="15">
      <c r="A143" s="231" t="s">
        <v>187</v>
      </c>
      <c r="B143" s="161"/>
    </row>
    <row r="144" spans="1:2" s="156" customFormat="1" ht="15">
      <c r="A144" s="229" t="s">
        <v>188</v>
      </c>
      <c r="B144" s="161"/>
    </row>
    <row r="145" spans="1:2" s="156" customFormat="1" ht="15">
      <c r="A145" s="229" t="s">
        <v>189</v>
      </c>
      <c r="B145" s="161"/>
    </row>
    <row r="146" spans="1:2" s="156" customFormat="1" ht="15">
      <c r="A146" s="228" t="s">
        <v>190</v>
      </c>
      <c r="B146" s="161"/>
    </row>
    <row r="147" spans="1:2" s="156" customFormat="1" ht="15">
      <c r="A147" s="228" t="s">
        <v>191</v>
      </c>
      <c r="B147" s="161"/>
    </row>
    <row r="148" spans="1:2" s="156" customFormat="1" ht="15">
      <c r="A148" s="228" t="s">
        <v>192</v>
      </c>
      <c r="B148" s="161"/>
    </row>
    <row r="149" spans="1:2" s="156" customFormat="1" ht="15">
      <c r="A149" s="228" t="s">
        <v>110</v>
      </c>
      <c r="B149" s="161"/>
    </row>
    <row r="150" spans="1:2" s="156" customFormat="1" ht="15">
      <c r="A150" s="228" t="s">
        <v>193</v>
      </c>
      <c r="B150" s="161"/>
    </row>
    <row r="151" spans="1:2" s="156" customFormat="1" ht="15">
      <c r="A151" s="228" t="s">
        <v>194</v>
      </c>
      <c r="B151" s="161">
        <f>SUM(B152:B157)</f>
        <v>68</v>
      </c>
    </row>
    <row r="152" spans="1:2" s="156" customFormat="1" ht="15">
      <c r="A152" s="228" t="s">
        <v>101</v>
      </c>
      <c r="B152" s="161">
        <v>68</v>
      </c>
    </row>
    <row r="153" spans="1:2" s="156" customFormat="1" ht="15">
      <c r="A153" s="228" t="s">
        <v>102</v>
      </c>
      <c r="B153" s="161"/>
    </row>
    <row r="154" spans="1:2" s="156" customFormat="1" ht="15">
      <c r="A154" s="229" t="s">
        <v>103</v>
      </c>
      <c r="B154" s="161"/>
    </row>
    <row r="155" spans="1:2" s="156" customFormat="1" ht="15">
      <c r="A155" s="229" t="s">
        <v>195</v>
      </c>
      <c r="B155" s="161"/>
    </row>
    <row r="156" spans="1:2" s="156" customFormat="1" ht="15">
      <c r="A156" s="229" t="s">
        <v>110</v>
      </c>
      <c r="B156" s="161"/>
    </row>
    <row r="157" spans="1:2" s="156" customFormat="1" ht="15">
      <c r="A157" s="95" t="s">
        <v>196</v>
      </c>
      <c r="B157" s="161"/>
    </row>
    <row r="158" spans="1:2" s="156" customFormat="1" ht="15">
      <c r="A158" s="228" t="s">
        <v>197</v>
      </c>
      <c r="B158" s="161">
        <f>SUM(B159:B165)</f>
        <v>59</v>
      </c>
    </row>
    <row r="159" spans="1:2" s="156" customFormat="1" ht="15">
      <c r="A159" s="228" t="s">
        <v>101</v>
      </c>
      <c r="B159" s="161">
        <v>59</v>
      </c>
    </row>
    <row r="160" spans="1:2" s="156" customFormat="1" ht="15">
      <c r="A160" s="229" t="s">
        <v>102</v>
      </c>
      <c r="B160" s="161"/>
    </row>
    <row r="161" spans="1:2" s="156" customFormat="1" ht="15">
      <c r="A161" s="229" t="s">
        <v>103</v>
      </c>
      <c r="B161" s="161"/>
    </row>
    <row r="162" spans="1:2" s="156" customFormat="1" ht="15">
      <c r="A162" s="229" t="s">
        <v>198</v>
      </c>
      <c r="B162" s="161"/>
    </row>
    <row r="163" spans="1:2" s="156" customFormat="1" ht="15">
      <c r="A163" s="95" t="s">
        <v>199</v>
      </c>
      <c r="B163" s="161"/>
    </row>
    <row r="164" spans="1:2" s="156" customFormat="1" ht="15">
      <c r="A164" s="228" t="s">
        <v>110</v>
      </c>
      <c r="B164" s="161"/>
    </row>
    <row r="165" spans="1:2" s="156" customFormat="1" ht="15">
      <c r="A165" s="228" t="s">
        <v>200</v>
      </c>
      <c r="B165" s="161"/>
    </row>
    <row r="166" spans="1:2" s="156" customFormat="1" ht="15">
      <c r="A166" s="229" t="s">
        <v>201</v>
      </c>
      <c r="B166" s="161">
        <f>SUM(B167:B171)</f>
        <v>131</v>
      </c>
    </row>
    <row r="167" spans="1:2" s="156" customFormat="1" ht="15">
      <c r="A167" s="229" t="s">
        <v>101</v>
      </c>
      <c r="B167" s="161">
        <v>131</v>
      </c>
    </row>
    <row r="168" spans="1:2" s="156" customFormat="1" ht="15">
      <c r="A168" s="229" t="s">
        <v>102</v>
      </c>
      <c r="B168" s="161"/>
    </row>
    <row r="169" spans="1:2" s="156" customFormat="1" ht="15">
      <c r="A169" s="228" t="s">
        <v>103</v>
      </c>
      <c r="B169" s="161"/>
    </row>
    <row r="170" spans="1:2" s="156" customFormat="1" ht="15">
      <c r="A170" s="230" t="s">
        <v>202</v>
      </c>
      <c r="B170" s="161"/>
    </row>
    <row r="171" spans="1:2" s="156" customFormat="1" ht="15">
      <c r="A171" s="228" t="s">
        <v>203</v>
      </c>
      <c r="B171" s="161"/>
    </row>
    <row r="172" spans="1:2" s="156" customFormat="1" ht="15">
      <c r="A172" s="229" t="s">
        <v>204</v>
      </c>
      <c r="B172" s="161">
        <f>SUM(B173:B178)</f>
        <v>67</v>
      </c>
    </row>
    <row r="173" spans="1:2" s="156" customFormat="1" ht="15">
      <c r="A173" s="229" t="s">
        <v>101</v>
      </c>
      <c r="B173" s="161">
        <v>67</v>
      </c>
    </row>
    <row r="174" spans="1:2" s="156" customFormat="1" ht="15">
      <c r="A174" s="229" t="s">
        <v>102</v>
      </c>
      <c r="B174" s="161"/>
    </row>
    <row r="175" spans="1:2" s="156" customFormat="1" ht="15">
      <c r="A175" s="95" t="s">
        <v>103</v>
      </c>
      <c r="B175" s="161"/>
    </row>
    <row r="176" spans="1:2" s="156" customFormat="1" ht="15">
      <c r="A176" s="228" t="s">
        <v>115</v>
      </c>
      <c r="B176" s="161"/>
    </row>
    <row r="177" spans="1:2" s="156" customFormat="1" ht="15">
      <c r="A177" s="228" t="s">
        <v>110</v>
      </c>
      <c r="B177" s="161"/>
    </row>
    <row r="178" spans="1:2" s="156" customFormat="1" ht="15">
      <c r="A178" s="228" t="s">
        <v>205</v>
      </c>
      <c r="B178" s="161"/>
    </row>
    <row r="179" spans="1:2" s="156" customFormat="1" ht="15">
      <c r="A179" s="229" t="s">
        <v>206</v>
      </c>
      <c r="B179" s="161">
        <f>SUM(B180:B185)</f>
        <v>755</v>
      </c>
    </row>
    <row r="180" spans="1:2" s="156" customFormat="1" ht="15">
      <c r="A180" s="229" t="s">
        <v>101</v>
      </c>
      <c r="B180" s="161">
        <v>755</v>
      </c>
    </row>
    <row r="181" spans="1:2" s="156" customFormat="1" ht="15">
      <c r="A181" s="229" t="s">
        <v>102</v>
      </c>
      <c r="B181" s="161"/>
    </row>
    <row r="182" spans="1:2" s="156" customFormat="1" ht="15">
      <c r="A182" s="228" t="s">
        <v>103</v>
      </c>
      <c r="B182" s="161"/>
    </row>
    <row r="183" spans="1:2" s="156" customFormat="1" ht="15">
      <c r="A183" s="228" t="s">
        <v>207</v>
      </c>
      <c r="B183" s="161"/>
    </row>
    <row r="184" spans="1:2" s="156" customFormat="1" ht="15">
      <c r="A184" s="229" t="s">
        <v>110</v>
      </c>
      <c r="B184" s="161"/>
    </row>
    <row r="185" spans="1:2" s="156" customFormat="1" ht="15">
      <c r="A185" s="229" t="s">
        <v>208</v>
      </c>
      <c r="B185" s="161"/>
    </row>
    <row r="186" spans="1:2" s="156" customFormat="1" ht="15">
      <c r="A186" s="229" t="s">
        <v>209</v>
      </c>
      <c r="B186" s="161">
        <f>SUM(B187:B192)</f>
        <v>2060</v>
      </c>
    </row>
    <row r="187" spans="1:2" s="156" customFormat="1" ht="15">
      <c r="A187" s="229" t="s">
        <v>101</v>
      </c>
      <c r="B187" s="161">
        <v>2060</v>
      </c>
    </row>
    <row r="188" spans="1:2" s="156" customFormat="1" ht="15">
      <c r="A188" s="228" t="s">
        <v>102</v>
      </c>
      <c r="B188" s="161"/>
    </row>
    <row r="189" spans="1:2" s="156" customFormat="1" ht="15">
      <c r="A189" s="228" t="s">
        <v>103</v>
      </c>
      <c r="B189" s="161"/>
    </row>
    <row r="190" spans="1:2" s="156" customFormat="1" ht="15">
      <c r="A190" s="228" t="s">
        <v>210</v>
      </c>
      <c r="B190" s="161"/>
    </row>
    <row r="191" spans="1:2" s="156" customFormat="1" ht="15">
      <c r="A191" s="229" t="s">
        <v>110</v>
      </c>
      <c r="B191" s="161"/>
    </row>
    <row r="192" spans="1:2" s="156" customFormat="1" ht="15">
      <c r="A192" s="229" t="s">
        <v>211</v>
      </c>
      <c r="B192" s="161"/>
    </row>
    <row r="193" spans="1:2" s="156" customFormat="1" ht="15">
      <c r="A193" s="229" t="s">
        <v>212</v>
      </c>
      <c r="B193" s="34">
        <f>SUM(B194:B199)</f>
        <v>234</v>
      </c>
    </row>
    <row r="194" spans="1:2" s="156" customFormat="1" ht="15">
      <c r="A194" s="228" t="s">
        <v>101</v>
      </c>
      <c r="B194" s="161">
        <v>182</v>
      </c>
    </row>
    <row r="195" spans="1:2" s="156" customFormat="1" ht="15">
      <c r="A195" s="228" t="s">
        <v>102</v>
      </c>
      <c r="B195" s="161"/>
    </row>
    <row r="196" spans="1:2" s="156" customFormat="1" ht="15">
      <c r="A196" s="228" t="s">
        <v>103</v>
      </c>
      <c r="B196" s="161"/>
    </row>
    <row r="197" spans="1:2" s="156" customFormat="1" ht="15">
      <c r="A197" s="228" t="s">
        <v>213</v>
      </c>
      <c r="B197" s="161"/>
    </row>
    <row r="198" spans="1:2" s="156" customFormat="1" ht="15">
      <c r="A198" s="228" t="s">
        <v>110</v>
      </c>
      <c r="B198" s="161"/>
    </row>
    <row r="199" spans="1:2" s="156" customFormat="1" ht="15">
      <c r="A199" s="229" t="s">
        <v>214</v>
      </c>
      <c r="B199" s="161">
        <v>52</v>
      </c>
    </row>
    <row r="200" spans="1:2" s="156" customFormat="1" ht="15">
      <c r="A200" s="229" t="s">
        <v>215</v>
      </c>
      <c r="B200" s="34">
        <f>SUM(B201:B205)</f>
        <v>81</v>
      </c>
    </row>
    <row r="201" spans="1:2" s="156" customFormat="1" ht="15">
      <c r="A201" s="95" t="s">
        <v>101</v>
      </c>
      <c r="B201" s="161">
        <v>81</v>
      </c>
    </row>
    <row r="202" spans="1:2" s="156" customFormat="1" ht="15">
      <c r="A202" s="228" t="s">
        <v>102</v>
      </c>
      <c r="B202" s="161"/>
    </row>
    <row r="203" spans="1:2" s="156" customFormat="1" ht="15">
      <c r="A203" s="228" t="s">
        <v>103</v>
      </c>
      <c r="B203" s="161"/>
    </row>
    <row r="204" spans="1:2" s="156" customFormat="1" ht="15">
      <c r="A204" s="228" t="s">
        <v>110</v>
      </c>
      <c r="B204" s="161"/>
    </row>
    <row r="205" spans="1:2" s="156" customFormat="1" ht="15">
      <c r="A205" s="229" t="s">
        <v>216</v>
      </c>
      <c r="B205" s="161"/>
    </row>
    <row r="206" spans="1:2" s="156" customFormat="1" ht="15">
      <c r="A206" s="229" t="s">
        <v>217</v>
      </c>
      <c r="B206" s="161">
        <f>SUM(B207:B213)</f>
        <v>51</v>
      </c>
    </row>
    <row r="207" spans="1:2" s="156" customFormat="1" ht="15">
      <c r="A207" s="229" t="s">
        <v>101</v>
      </c>
      <c r="B207" s="161">
        <v>51</v>
      </c>
    </row>
    <row r="208" spans="1:2" s="156" customFormat="1" ht="15">
      <c r="A208" s="228" t="s">
        <v>102</v>
      </c>
      <c r="B208" s="161"/>
    </row>
    <row r="209" spans="1:2" s="156" customFormat="1" ht="15">
      <c r="A209" s="228" t="s">
        <v>103</v>
      </c>
      <c r="B209" s="161"/>
    </row>
    <row r="210" spans="1:2" s="156" customFormat="1" ht="15">
      <c r="A210" s="228" t="s">
        <v>218</v>
      </c>
      <c r="B210" s="161"/>
    </row>
    <row r="211" spans="1:2" s="156" customFormat="1" ht="15">
      <c r="A211" s="228" t="s">
        <v>219</v>
      </c>
      <c r="B211" s="161"/>
    </row>
    <row r="212" spans="1:2" s="156" customFormat="1" ht="15">
      <c r="A212" s="228" t="s">
        <v>110</v>
      </c>
      <c r="B212" s="161"/>
    </row>
    <row r="213" spans="1:2" s="156" customFormat="1" ht="15">
      <c r="A213" s="229" t="s">
        <v>220</v>
      </c>
      <c r="B213" s="161"/>
    </row>
    <row r="214" spans="1:2" s="156" customFormat="1" ht="15">
      <c r="A214" s="229" t="s">
        <v>221</v>
      </c>
      <c r="B214" s="161">
        <f>SUM(B215:B219)</f>
        <v>0</v>
      </c>
    </row>
    <row r="215" spans="1:2" s="156" customFormat="1" ht="15">
      <c r="A215" s="229" t="s">
        <v>101</v>
      </c>
      <c r="B215" s="161"/>
    </row>
    <row r="216" spans="1:2" s="156" customFormat="1" ht="15">
      <c r="A216" s="95" t="s">
        <v>102</v>
      </c>
      <c r="B216" s="161"/>
    </row>
    <row r="217" spans="1:2" s="156" customFormat="1" ht="15">
      <c r="A217" s="228" t="s">
        <v>103</v>
      </c>
      <c r="B217" s="161"/>
    </row>
    <row r="218" spans="1:2" s="156" customFormat="1" ht="15">
      <c r="A218" s="228" t="s">
        <v>110</v>
      </c>
      <c r="B218" s="161"/>
    </row>
    <row r="219" spans="1:2" s="156" customFormat="1" ht="15">
      <c r="A219" s="228" t="s">
        <v>222</v>
      </c>
      <c r="B219" s="161"/>
    </row>
    <row r="220" spans="1:2" s="156" customFormat="1" ht="15">
      <c r="A220" s="229" t="s">
        <v>223</v>
      </c>
      <c r="B220" s="161">
        <f>SUM(B221:B225)</f>
        <v>0</v>
      </c>
    </row>
    <row r="221" spans="1:2" s="156" customFormat="1" ht="15">
      <c r="A221" s="229" t="s">
        <v>101</v>
      </c>
      <c r="B221" s="161"/>
    </row>
    <row r="222" spans="1:2" s="156" customFormat="1" ht="15">
      <c r="A222" s="229" t="s">
        <v>102</v>
      </c>
      <c r="B222" s="161"/>
    </row>
    <row r="223" spans="1:2" s="156" customFormat="1" ht="15">
      <c r="A223" s="228" t="s">
        <v>103</v>
      </c>
      <c r="B223" s="161"/>
    </row>
    <row r="224" spans="1:2" s="156" customFormat="1" ht="15">
      <c r="A224" s="228" t="s">
        <v>110</v>
      </c>
      <c r="B224" s="161"/>
    </row>
    <row r="225" spans="1:2" s="156" customFormat="1" ht="15">
      <c r="A225" s="228" t="s">
        <v>224</v>
      </c>
      <c r="B225" s="161"/>
    </row>
    <row r="226" spans="1:2" s="156" customFormat="1" ht="15">
      <c r="A226" s="228" t="s">
        <v>225</v>
      </c>
      <c r="B226" s="161">
        <f>SUM(B227:B231)</f>
        <v>0</v>
      </c>
    </row>
    <row r="227" spans="1:2" s="156" customFormat="1" ht="15">
      <c r="A227" s="228" t="s">
        <v>101</v>
      </c>
      <c r="B227" s="161"/>
    </row>
    <row r="228" spans="1:2" s="156" customFormat="1" ht="15">
      <c r="A228" s="228" t="s">
        <v>102</v>
      </c>
      <c r="B228" s="161"/>
    </row>
    <row r="229" spans="1:2" s="156" customFormat="1" ht="15">
      <c r="A229" s="228" t="s">
        <v>103</v>
      </c>
      <c r="B229" s="161"/>
    </row>
    <row r="230" spans="1:2" s="156" customFormat="1" ht="15">
      <c r="A230" s="228" t="s">
        <v>110</v>
      </c>
      <c r="B230" s="161"/>
    </row>
    <row r="231" spans="1:2" s="156" customFormat="1" ht="15">
      <c r="A231" s="228" t="s">
        <v>226</v>
      </c>
      <c r="B231" s="161"/>
    </row>
    <row r="232" spans="1:2" s="156" customFormat="1" ht="15">
      <c r="A232" s="228" t="s">
        <v>227</v>
      </c>
      <c r="B232" s="161">
        <f>SUM(B233:B248)</f>
        <v>3281</v>
      </c>
    </row>
    <row r="233" spans="1:2" s="156" customFormat="1" ht="15">
      <c r="A233" s="228" t="s">
        <v>101</v>
      </c>
      <c r="B233" s="161">
        <v>3281</v>
      </c>
    </row>
    <row r="234" spans="1:2" s="156" customFormat="1" ht="15">
      <c r="A234" s="228" t="s">
        <v>102</v>
      </c>
      <c r="B234" s="161"/>
    </row>
    <row r="235" spans="1:2" s="156" customFormat="1" ht="15">
      <c r="A235" s="228" t="s">
        <v>103</v>
      </c>
      <c r="B235" s="161"/>
    </row>
    <row r="236" spans="1:2" s="156" customFormat="1" ht="15">
      <c r="A236" s="228" t="s">
        <v>228</v>
      </c>
      <c r="B236" s="161"/>
    </row>
    <row r="237" spans="1:2" s="156" customFormat="1" ht="15">
      <c r="A237" s="228" t="s">
        <v>229</v>
      </c>
      <c r="B237" s="161"/>
    </row>
    <row r="238" spans="1:2" s="156" customFormat="1" ht="15">
      <c r="A238" s="228" t="s">
        <v>230</v>
      </c>
      <c r="B238" s="161"/>
    </row>
    <row r="239" spans="1:2" s="156" customFormat="1" ht="15">
      <c r="A239" s="228" t="s">
        <v>231</v>
      </c>
      <c r="B239" s="161"/>
    </row>
    <row r="240" spans="1:2" s="156" customFormat="1" ht="15">
      <c r="A240" s="228" t="s">
        <v>143</v>
      </c>
      <c r="B240" s="161"/>
    </row>
    <row r="241" spans="1:2" s="156" customFormat="1" ht="15">
      <c r="A241" s="228" t="s">
        <v>232</v>
      </c>
      <c r="B241" s="161"/>
    </row>
    <row r="242" spans="1:2" s="156" customFormat="1" ht="15">
      <c r="A242" s="228" t="s">
        <v>233</v>
      </c>
      <c r="B242" s="161"/>
    </row>
    <row r="243" spans="1:2" s="156" customFormat="1" ht="15">
      <c r="A243" s="228" t="s">
        <v>234</v>
      </c>
      <c r="B243" s="161"/>
    </row>
    <row r="244" spans="1:2" s="156" customFormat="1" ht="15">
      <c r="A244" s="228" t="s">
        <v>235</v>
      </c>
      <c r="B244" s="161"/>
    </row>
    <row r="245" spans="1:2" s="156" customFormat="1" ht="15">
      <c r="A245" s="228" t="s">
        <v>236</v>
      </c>
      <c r="B245" s="161"/>
    </row>
    <row r="246" spans="1:2" s="156" customFormat="1" ht="15">
      <c r="A246" s="228" t="s">
        <v>237</v>
      </c>
      <c r="B246" s="161"/>
    </row>
    <row r="247" spans="1:2" s="156" customFormat="1" ht="15">
      <c r="A247" s="228" t="s">
        <v>110</v>
      </c>
      <c r="B247" s="161"/>
    </row>
    <row r="248" spans="1:2" s="156" customFormat="1" ht="15">
      <c r="A248" s="228" t="s">
        <v>238</v>
      </c>
      <c r="B248" s="161"/>
    </row>
    <row r="249" spans="1:2" s="156" customFormat="1" ht="15">
      <c r="A249" s="229" t="s">
        <v>239</v>
      </c>
      <c r="B249" s="161">
        <f>SUM(B250:B251)</f>
        <v>673</v>
      </c>
    </row>
    <row r="250" spans="1:2" s="156" customFormat="1" ht="15">
      <c r="A250" s="229" t="s">
        <v>240</v>
      </c>
      <c r="B250" s="161"/>
    </row>
    <row r="251" spans="1:2" s="156" customFormat="1" ht="15">
      <c r="A251" s="229" t="s">
        <v>241</v>
      </c>
      <c r="B251" s="161">
        <v>673</v>
      </c>
    </row>
    <row r="252" spans="1:2" s="156" customFormat="1" ht="15">
      <c r="A252" s="95" t="s">
        <v>242</v>
      </c>
      <c r="B252" s="161">
        <f>SUM(B253:B254)</f>
        <v>0</v>
      </c>
    </row>
    <row r="253" spans="1:2" s="156" customFormat="1" ht="15">
      <c r="A253" s="228" t="s">
        <v>243</v>
      </c>
      <c r="B253" s="161"/>
    </row>
    <row r="254" spans="1:2" s="156" customFormat="1" ht="15">
      <c r="A254" s="228" t="s">
        <v>244</v>
      </c>
      <c r="B254" s="161"/>
    </row>
    <row r="255" spans="1:2" s="156" customFormat="1" ht="15">
      <c r="A255" s="95" t="s">
        <v>245</v>
      </c>
      <c r="B255" s="161">
        <f>SUM(B256,B266,)</f>
        <v>45</v>
      </c>
    </row>
    <row r="256" spans="1:2" s="156" customFormat="1" ht="15">
      <c r="A256" s="229" t="s">
        <v>246</v>
      </c>
      <c r="B256" s="161">
        <f>SUM(B257:B265)</f>
        <v>45</v>
      </c>
    </row>
    <row r="257" spans="1:2" s="156" customFormat="1" ht="15">
      <c r="A257" s="229" t="s">
        <v>247</v>
      </c>
      <c r="B257" s="161"/>
    </row>
    <row r="258" spans="1:2" s="156" customFormat="1" ht="15">
      <c r="A258" s="228" t="s">
        <v>248</v>
      </c>
      <c r="B258" s="161"/>
    </row>
    <row r="259" spans="1:2" s="156" customFormat="1" ht="15">
      <c r="A259" s="228" t="s">
        <v>249</v>
      </c>
      <c r="B259" s="161"/>
    </row>
    <row r="260" spans="1:2" s="156" customFormat="1" ht="15">
      <c r="A260" s="228" t="s">
        <v>250</v>
      </c>
      <c r="B260" s="161"/>
    </row>
    <row r="261" spans="1:2" s="156" customFormat="1" ht="15">
      <c r="A261" s="229" t="s">
        <v>251</v>
      </c>
      <c r="B261" s="161"/>
    </row>
    <row r="262" spans="1:2" s="156" customFormat="1" ht="15">
      <c r="A262" s="229" t="s">
        <v>252</v>
      </c>
      <c r="B262" s="161"/>
    </row>
    <row r="263" spans="1:2" s="156" customFormat="1" ht="15">
      <c r="A263" s="229" t="s">
        <v>253</v>
      </c>
      <c r="B263" s="161">
        <v>45</v>
      </c>
    </row>
    <row r="264" spans="1:2" s="156" customFormat="1" ht="15">
      <c r="A264" s="229" t="s">
        <v>254</v>
      </c>
      <c r="B264" s="161"/>
    </row>
    <row r="265" spans="1:2" s="156" customFormat="1" ht="15">
      <c r="A265" s="229" t="s">
        <v>255</v>
      </c>
      <c r="B265" s="161"/>
    </row>
    <row r="266" spans="1:2" s="156" customFormat="1" ht="15">
      <c r="A266" s="229" t="s">
        <v>256</v>
      </c>
      <c r="B266" s="161"/>
    </row>
    <row r="267" spans="1:2" s="156" customFormat="1" ht="15">
      <c r="A267" s="95" t="s">
        <v>257</v>
      </c>
      <c r="B267" s="161">
        <f>SUM(B268,B271,B280,B287,B295,B304,B320,B329,B339,B347,B353,)</f>
        <v>13476</v>
      </c>
    </row>
    <row r="268" spans="1:2" s="156" customFormat="1" ht="15">
      <c r="A268" s="228" t="s">
        <v>258</v>
      </c>
      <c r="B268" s="161">
        <f>SUM(B269:B270)</f>
        <v>0</v>
      </c>
    </row>
    <row r="269" spans="1:2" s="156" customFormat="1" ht="15">
      <c r="A269" s="228" t="s">
        <v>259</v>
      </c>
      <c r="B269" s="161"/>
    </row>
    <row r="270" spans="1:2" s="156" customFormat="1" ht="15">
      <c r="A270" s="229" t="s">
        <v>260</v>
      </c>
      <c r="B270" s="161"/>
    </row>
    <row r="271" spans="1:2" s="156" customFormat="1" ht="15">
      <c r="A271" s="229" t="s">
        <v>261</v>
      </c>
      <c r="B271" s="161">
        <f>SUM(B272:B279)</f>
        <v>9142</v>
      </c>
    </row>
    <row r="272" spans="1:2" s="156" customFormat="1" ht="15">
      <c r="A272" s="229" t="s">
        <v>101</v>
      </c>
      <c r="B272" s="161">
        <v>7392</v>
      </c>
    </row>
    <row r="273" spans="1:2" s="156" customFormat="1" ht="15">
      <c r="A273" s="229" t="s">
        <v>102</v>
      </c>
      <c r="B273" s="161"/>
    </row>
    <row r="274" spans="1:2" s="156" customFormat="1" ht="15">
      <c r="A274" s="229" t="s">
        <v>103</v>
      </c>
      <c r="B274" s="161"/>
    </row>
    <row r="275" spans="1:2" s="156" customFormat="1" ht="15">
      <c r="A275" s="229" t="s">
        <v>143</v>
      </c>
      <c r="B275" s="161"/>
    </row>
    <row r="276" spans="1:2" s="156" customFormat="1" ht="15">
      <c r="A276" s="229" t="s">
        <v>262</v>
      </c>
      <c r="B276" s="161">
        <v>1750</v>
      </c>
    </row>
    <row r="277" spans="1:2" s="156" customFormat="1" ht="15">
      <c r="A277" s="229" t="s">
        <v>263</v>
      </c>
      <c r="B277" s="161"/>
    </row>
    <row r="278" spans="1:2" s="156" customFormat="1" ht="15">
      <c r="A278" s="229" t="s">
        <v>110</v>
      </c>
      <c r="B278" s="161"/>
    </row>
    <row r="279" spans="1:2" s="156" customFormat="1" ht="15">
      <c r="A279" s="229" t="s">
        <v>264</v>
      </c>
      <c r="B279" s="161"/>
    </row>
    <row r="280" spans="1:2" s="156" customFormat="1" ht="15">
      <c r="A280" s="228" t="s">
        <v>265</v>
      </c>
      <c r="B280" s="161">
        <f>SUM(B281:B286)</f>
        <v>0</v>
      </c>
    </row>
    <row r="281" spans="1:2" s="156" customFormat="1" ht="15">
      <c r="A281" s="228" t="s">
        <v>101</v>
      </c>
      <c r="B281" s="161"/>
    </row>
    <row r="282" spans="1:2" s="156" customFormat="1" ht="15">
      <c r="A282" s="228" t="s">
        <v>102</v>
      </c>
      <c r="B282" s="161"/>
    </row>
    <row r="283" spans="1:2" s="156" customFormat="1" ht="15">
      <c r="A283" s="229" t="s">
        <v>103</v>
      </c>
      <c r="B283" s="161"/>
    </row>
    <row r="284" spans="1:2" s="156" customFormat="1" ht="15">
      <c r="A284" s="229" t="s">
        <v>266</v>
      </c>
      <c r="B284" s="161"/>
    </row>
    <row r="285" spans="1:2" s="156" customFormat="1" ht="15">
      <c r="A285" s="229" t="s">
        <v>110</v>
      </c>
      <c r="B285" s="161"/>
    </row>
    <row r="286" spans="1:2" s="156" customFormat="1" ht="15">
      <c r="A286" s="95" t="s">
        <v>267</v>
      </c>
      <c r="B286" s="161"/>
    </row>
    <row r="287" spans="1:2" s="156" customFormat="1" ht="15">
      <c r="A287" s="230" t="s">
        <v>268</v>
      </c>
      <c r="B287" s="161">
        <f>SUM(B288:B294)</f>
        <v>1094</v>
      </c>
    </row>
    <row r="288" spans="1:2" s="156" customFormat="1" ht="15">
      <c r="A288" s="228" t="s">
        <v>101</v>
      </c>
      <c r="B288" s="161">
        <v>1094</v>
      </c>
    </row>
    <row r="289" spans="1:2" s="156" customFormat="1" ht="15">
      <c r="A289" s="228" t="s">
        <v>102</v>
      </c>
      <c r="B289" s="161"/>
    </row>
    <row r="290" spans="1:2" s="156" customFormat="1" ht="15">
      <c r="A290" s="229" t="s">
        <v>103</v>
      </c>
      <c r="B290" s="161"/>
    </row>
    <row r="291" spans="1:2" s="156" customFormat="1" ht="15">
      <c r="A291" s="229" t="s">
        <v>269</v>
      </c>
      <c r="B291" s="161"/>
    </row>
    <row r="292" spans="1:2" s="156" customFormat="1" ht="15">
      <c r="A292" s="229" t="s">
        <v>270</v>
      </c>
      <c r="B292" s="161"/>
    </row>
    <row r="293" spans="1:2" s="156" customFormat="1" ht="15">
      <c r="A293" s="229" t="s">
        <v>110</v>
      </c>
      <c r="B293" s="161"/>
    </row>
    <row r="294" spans="1:2" s="156" customFormat="1" ht="15">
      <c r="A294" s="229" t="s">
        <v>271</v>
      </c>
      <c r="B294" s="161"/>
    </row>
    <row r="295" spans="1:2" s="156" customFormat="1" ht="15">
      <c r="A295" s="95" t="s">
        <v>272</v>
      </c>
      <c r="B295" s="161">
        <f>SUM(B296:B303)</f>
        <v>2128</v>
      </c>
    </row>
    <row r="296" spans="1:2" s="156" customFormat="1" ht="15">
      <c r="A296" s="228" t="s">
        <v>101</v>
      </c>
      <c r="B296" s="161">
        <v>2128</v>
      </c>
    </row>
    <row r="297" spans="1:2" s="156" customFormat="1" ht="15">
      <c r="A297" s="228" t="s">
        <v>102</v>
      </c>
      <c r="B297" s="161"/>
    </row>
    <row r="298" spans="1:2" s="156" customFormat="1" ht="15">
      <c r="A298" s="228" t="s">
        <v>103</v>
      </c>
      <c r="B298" s="161"/>
    </row>
    <row r="299" spans="1:2" s="156" customFormat="1" ht="15">
      <c r="A299" s="229" t="s">
        <v>273</v>
      </c>
      <c r="B299" s="161"/>
    </row>
    <row r="300" spans="1:2" s="156" customFormat="1" ht="15">
      <c r="A300" s="229" t="s">
        <v>274</v>
      </c>
      <c r="B300" s="161"/>
    </row>
    <row r="301" spans="1:2" s="156" customFormat="1" ht="15">
      <c r="A301" s="229" t="s">
        <v>275</v>
      </c>
      <c r="B301" s="161"/>
    </row>
    <row r="302" spans="1:2" s="156" customFormat="1" ht="15">
      <c r="A302" s="228" t="s">
        <v>110</v>
      </c>
      <c r="B302" s="161"/>
    </row>
    <row r="303" spans="1:2" s="156" customFormat="1" ht="15">
      <c r="A303" s="228" t="s">
        <v>276</v>
      </c>
      <c r="B303" s="161"/>
    </row>
    <row r="304" spans="1:2" s="156" customFormat="1" ht="15">
      <c r="A304" s="228" t="s">
        <v>277</v>
      </c>
      <c r="B304" s="161">
        <f>SUM(B305:B319)</f>
        <v>1112</v>
      </c>
    </row>
    <row r="305" spans="1:2" s="156" customFormat="1" ht="15">
      <c r="A305" s="229" t="s">
        <v>101</v>
      </c>
      <c r="B305" s="161">
        <v>847</v>
      </c>
    </row>
    <row r="306" spans="1:2" s="156" customFormat="1" ht="15">
      <c r="A306" s="229" t="s">
        <v>102</v>
      </c>
      <c r="B306" s="161"/>
    </row>
    <row r="307" spans="1:2" s="156" customFormat="1" ht="15">
      <c r="A307" s="229" t="s">
        <v>103</v>
      </c>
      <c r="B307" s="161"/>
    </row>
    <row r="308" spans="1:2" s="156" customFormat="1" ht="15">
      <c r="A308" s="95" t="s">
        <v>278</v>
      </c>
      <c r="B308" s="161"/>
    </row>
    <row r="309" spans="1:2" s="156" customFormat="1" ht="15">
      <c r="A309" s="228" t="s">
        <v>279</v>
      </c>
      <c r="B309" s="161">
        <v>25</v>
      </c>
    </row>
    <row r="310" spans="1:2" s="156" customFormat="1" ht="15">
      <c r="A310" s="228" t="s">
        <v>280</v>
      </c>
      <c r="B310" s="161"/>
    </row>
    <row r="311" spans="1:2" s="156" customFormat="1" ht="15">
      <c r="A311" s="230" t="s">
        <v>281</v>
      </c>
      <c r="B311" s="161">
        <v>24</v>
      </c>
    </row>
    <row r="312" spans="1:2" s="156" customFormat="1" ht="15">
      <c r="A312" s="229" t="s">
        <v>282</v>
      </c>
      <c r="B312" s="161"/>
    </row>
    <row r="313" spans="1:2" s="156" customFormat="1" ht="15">
      <c r="A313" s="229" t="s">
        <v>283</v>
      </c>
      <c r="B313" s="161"/>
    </row>
    <row r="314" spans="1:2" s="156" customFormat="1" ht="15">
      <c r="A314" s="229" t="s">
        <v>284</v>
      </c>
      <c r="B314" s="161">
        <v>168</v>
      </c>
    </row>
    <row r="315" spans="1:2" s="156" customFormat="1" ht="15">
      <c r="A315" s="229" t="s">
        <v>285</v>
      </c>
      <c r="B315" s="161"/>
    </row>
    <row r="316" spans="1:2" s="156" customFormat="1" ht="15">
      <c r="A316" s="229" t="s">
        <v>286</v>
      </c>
      <c r="B316" s="161"/>
    </row>
    <row r="317" spans="1:2" s="156" customFormat="1" ht="15">
      <c r="A317" s="229" t="s">
        <v>143</v>
      </c>
      <c r="B317" s="161"/>
    </row>
    <row r="318" spans="1:2" s="156" customFormat="1" ht="15">
      <c r="A318" s="229" t="s">
        <v>110</v>
      </c>
      <c r="B318" s="161">
        <v>28</v>
      </c>
    </row>
    <row r="319" spans="1:2" s="156" customFormat="1" ht="15">
      <c r="A319" s="228" t="s">
        <v>287</v>
      </c>
      <c r="B319" s="161">
        <v>20</v>
      </c>
    </row>
    <row r="320" spans="1:2" s="156" customFormat="1" ht="15">
      <c r="A320" s="230" t="s">
        <v>288</v>
      </c>
      <c r="B320" s="161">
        <f>SUM(B321:B328)</f>
        <v>0</v>
      </c>
    </row>
    <row r="321" spans="1:2" s="156" customFormat="1" ht="15">
      <c r="A321" s="228" t="s">
        <v>101</v>
      </c>
      <c r="B321" s="161"/>
    </row>
    <row r="322" spans="1:2" s="156" customFormat="1" ht="15">
      <c r="A322" s="229" t="s">
        <v>102</v>
      </c>
      <c r="B322" s="161"/>
    </row>
    <row r="323" spans="1:2" s="156" customFormat="1" ht="15">
      <c r="A323" s="229" t="s">
        <v>103</v>
      </c>
      <c r="B323" s="161"/>
    </row>
    <row r="324" spans="1:2" s="156" customFormat="1" ht="15">
      <c r="A324" s="229" t="s">
        <v>289</v>
      </c>
      <c r="B324" s="161"/>
    </row>
    <row r="325" spans="1:2" s="156" customFormat="1" ht="15">
      <c r="A325" s="95" t="s">
        <v>290</v>
      </c>
      <c r="B325" s="161"/>
    </row>
    <row r="326" spans="1:2" s="156" customFormat="1" ht="15">
      <c r="A326" s="228" t="s">
        <v>291</v>
      </c>
      <c r="B326" s="161"/>
    </row>
    <row r="327" spans="1:2" s="156" customFormat="1" ht="15">
      <c r="A327" s="228" t="s">
        <v>110</v>
      </c>
      <c r="B327" s="161"/>
    </row>
    <row r="328" spans="1:2" s="156" customFormat="1" ht="15">
      <c r="A328" s="228" t="s">
        <v>292</v>
      </c>
      <c r="B328" s="161"/>
    </row>
    <row r="329" spans="1:2" s="156" customFormat="1" ht="15">
      <c r="A329" s="229" t="s">
        <v>293</v>
      </c>
      <c r="B329" s="161">
        <f>SUM(B330:B338)</f>
        <v>0</v>
      </c>
    </row>
    <row r="330" spans="1:2" s="156" customFormat="1" ht="15">
      <c r="A330" s="229" t="s">
        <v>101</v>
      </c>
      <c r="B330" s="161"/>
    </row>
    <row r="331" spans="1:2" s="156" customFormat="1" ht="15">
      <c r="A331" s="229" t="s">
        <v>102</v>
      </c>
      <c r="B331" s="161"/>
    </row>
    <row r="332" spans="1:2" s="156" customFormat="1" ht="15">
      <c r="A332" s="228" t="s">
        <v>103</v>
      </c>
      <c r="B332" s="161"/>
    </row>
    <row r="333" spans="1:2" s="156" customFormat="1" ht="15">
      <c r="A333" s="228" t="s">
        <v>294</v>
      </c>
      <c r="B333" s="161"/>
    </row>
    <row r="334" spans="1:2" s="156" customFormat="1" ht="15">
      <c r="A334" s="228" t="s">
        <v>295</v>
      </c>
      <c r="B334" s="161"/>
    </row>
    <row r="335" spans="1:2" s="156" customFormat="1" ht="15">
      <c r="A335" s="229" t="s">
        <v>296</v>
      </c>
      <c r="B335" s="161"/>
    </row>
    <row r="336" spans="1:2" s="156" customFormat="1" ht="15">
      <c r="A336" s="229" t="s">
        <v>143</v>
      </c>
      <c r="B336" s="161"/>
    </row>
    <row r="337" spans="1:2" s="156" customFormat="1" ht="15">
      <c r="A337" s="229" t="s">
        <v>110</v>
      </c>
      <c r="B337" s="161"/>
    </row>
    <row r="338" spans="1:2" s="156" customFormat="1" ht="15">
      <c r="A338" s="229" t="s">
        <v>297</v>
      </c>
      <c r="B338" s="161"/>
    </row>
    <row r="339" spans="1:2" s="156" customFormat="1" ht="15">
      <c r="A339" s="95" t="s">
        <v>298</v>
      </c>
      <c r="B339" s="161">
        <f>SUM(B340:B346)</f>
        <v>0</v>
      </c>
    </row>
    <row r="340" spans="1:2" s="156" customFormat="1" ht="15">
      <c r="A340" s="228" t="s">
        <v>101</v>
      </c>
      <c r="B340" s="161"/>
    </row>
    <row r="341" spans="1:2" s="156" customFormat="1" ht="15">
      <c r="A341" s="228" t="s">
        <v>102</v>
      </c>
      <c r="B341" s="161"/>
    </row>
    <row r="342" spans="1:2" s="156" customFormat="1" ht="15">
      <c r="A342" s="230" t="s">
        <v>103</v>
      </c>
      <c r="B342" s="161"/>
    </row>
    <row r="343" spans="1:2" s="156" customFormat="1" ht="15">
      <c r="A343" s="231" t="s">
        <v>299</v>
      </c>
      <c r="B343" s="161"/>
    </row>
    <row r="344" spans="1:2" s="156" customFormat="1" ht="15">
      <c r="A344" s="229" t="s">
        <v>300</v>
      </c>
      <c r="B344" s="161"/>
    </row>
    <row r="345" spans="1:2" s="156" customFormat="1" ht="15">
      <c r="A345" s="229" t="s">
        <v>110</v>
      </c>
      <c r="B345" s="161"/>
    </row>
    <row r="346" spans="1:2" s="156" customFormat="1" ht="15">
      <c r="A346" s="228" t="s">
        <v>301</v>
      </c>
      <c r="B346" s="161"/>
    </row>
    <row r="347" spans="1:2" s="156" customFormat="1" ht="15">
      <c r="A347" s="228" t="s">
        <v>302</v>
      </c>
      <c r="B347" s="161">
        <f>SUM(B348:B352)</f>
        <v>0</v>
      </c>
    </row>
    <row r="348" spans="1:2" s="156" customFormat="1" ht="15">
      <c r="A348" s="228" t="s">
        <v>101</v>
      </c>
      <c r="B348" s="161"/>
    </row>
    <row r="349" spans="1:2" s="156" customFormat="1" ht="15">
      <c r="A349" s="229" t="s">
        <v>102</v>
      </c>
      <c r="B349" s="161"/>
    </row>
    <row r="350" spans="1:2" s="156" customFormat="1" ht="15">
      <c r="A350" s="228" t="s">
        <v>143</v>
      </c>
      <c r="B350" s="161"/>
    </row>
    <row r="351" spans="1:2" s="156" customFormat="1" ht="15">
      <c r="A351" s="229" t="s">
        <v>303</v>
      </c>
      <c r="B351" s="161"/>
    </row>
    <row r="352" spans="1:2" s="156" customFormat="1" ht="15">
      <c r="A352" s="228" t="s">
        <v>304</v>
      </c>
      <c r="B352" s="161"/>
    </row>
    <row r="353" spans="1:2" s="156" customFormat="1" ht="15">
      <c r="A353" s="228" t="s">
        <v>305</v>
      </c>
      <c r="B353" s="161">
        <f>SUM(B354)</f>
        <v>0</v>
      </c>
    </row>
    <row r="354" spans="1:2" s="156" customFormat="1" ht="15">
      <c r="A354" s="228" t="s">
        <v>306</v>
      </c>
      <c r="B354" s="161"/>
    </row>
    <row r="355" spans="1:2" s="156" customFormat="1" ht="15">
      <c r="A355" s="95" t="s">
        <v>307</v>
      </c>
      <c r="B355" s="161">
        <f>SUM(B356,B361,B370,B377,B383,B387,B391,B395,B401,B408,)</f>
        <v>84725</v>
      </c>
    </row>
    <row r="356" spans="1:2" s="156" customFormat="1" ht="15">
      <c r="A356" s="229" t="s">
        <v>308</v>
      </c>
      <c r="B356" s="161">
        <f>SUM(B357:B360)</f>
        <v>1150</v>
      </c>
    </row>
    <row r="357" spans="1:2" s="156" customFormat="1" ht="15">
      <c r="A357" s="228" t="s">
        <v>101</v>
      </c>
      <c r="B357" s="161">
        <v>1150</v>
      </c>
    </row>
    <row r="358" spans="1:2" s="156" customFormat="1" ht="15">
      <c r="A358" s="228" t="s">
        <v>102</v>
      </c>
      <c r="B358" s="161"/>
    </row>
    <row r="359" spans="1:2" s="156" customFormat="1" ht="15">
      <c r="A359" s="228" t="s">
        <v>103</v>
      </c>
      <c r="B359" s="161"/>
    </row>
    <row r="360" spans="1:2" s="156" customFormat="1" ht="15">
      <c r="A360" s="231" t="s">
        <v>309</v>
      </c>
      <c r="B360" s="161"/>
    </row>
    <row r="361" spans="1:2" s="156" customFormat="1" ht="15">
      <c r="A361" s="228" t="s">
        <v>310</v>
      </c>
      <c r="B361" s="161">
        <f>SUM(B362:B369)</f>
        <v>78600</v>
      </c>
    </row>
    <row r="362" spans="1:2" s="156" customFormat="1" ht="15">
      <c r="A362" s="228" t="s">
        <v>311</v>
      </c>
      <c r="B362" s="161">
        <v>3000</v>
      </c>
    </row>
    <row r="363" spans="1:2" s="156" customFormat="1" ht="15">
      <c r="A363" s="228" t="s">
        <v>312</v>
      </c>
      <c r="B363" s="161">
        <v>33000</v>
      </c>
    </row>
    <row r="364" spans="1:2" s="156" customFormat="1" ht="15">
      <c r="A364" s="229" t="s">
        <v>313</v>
      </c>
      <c r="B364" s="161">
        <v>35000</v>
      </c>
    </row>
    <row r="365" spans="1:2" s="156" customFormat="1" ht="15">
      <c r="A365" s="229" t="s">
        <v>314</v>
      </c>
      <c r="B365" s="161">
        <v>7600</v>
      </c>
    </row>
    <row r="366" spans="1:2" s="156" customFormat="1" ht="15">
      <c r="A366" s="229" t="s">
        <v>315</v>
      </c>
      <c r="B366" s="161"/>
    </row>
    <row r="367" spans="1:2" s="156" customFormat="1" ht="15">
      <c r="A367" s="228" t="s">
        <v>316</v>
      </c>
      <c r="B367" s="161"/>
    </row>
    <row r="368" spans="1:2" s="156" customFormat="1" ht="15">
      <c r="A368" s="228" t="s">
        <v>317</v>
      </c>
      <c r="B368" s="161"/>
    </row>
    <row r="369" spans="1:2" s="156" customFormat="1" ht="15">
      <c r="A369" s="228" t="s">
        <v>318</v>
      </c>
      <c r="B369" s="161"/>
    </row>
    <row r="370" spans="1:2" s="156" customFormat="1" ht="15">
      <c r="A370" s="228" t="s">
        <v>319</v>
      </c>
      <c r="B370" s="161">
        <f>SUM(B371:B376)</f>
        <v>1520</v>
      </c>
    </row>
    <row r="371" spans="1:2" s="156" customFormat="1" ht="15">
      <c r="A371" s="228" t="s">
        <v>320</v>
      </c>
      <c r="B371" s="161"/>
    </row>
    <row r="372" spans="1:2" s="156" customFormat="1" ht="15">
      <c r="A372" s="228" t="s">
        <v>321</v>
      </c>
      <c r="B372" s="161">
        <v>1150</v>
      </c>
    </row>
    <row r="373" spans="1:2" s="156" customFormat="1" ht="15">
      <c r="A373" s="228" t="s">
        <v>322</v>
      </c>
      <c r="B373" s="161">
        <v>90</v>
      </c>
    </row>
    <row r="374" spans="1:2" s="156" customFormat="1" ht="15">
      <c r="A374" s="229" t="s">
        <v>323</v>
      </c>
      <c r="B374" s="161">
        <v>280</v>
      </c>
    </row>
    <row r="375" spans="1:2" s="156" customFormat="1" ht="15">
      <c r="A375" s="229" t="s">
        <v>324</v>
      </c>
      <c r="B375" s="161"/>
    </row>
    <row r="376" spans="1:2" s="156" customFormat="1" ht="15">
      <c r="A376" s="229" t="s">
        <v>325</v>
      </c>
      <c r="B376" s="161"/>
    </row>
    <row r="377" spans="1:2" s="156" customFormat="1" ht="15">
      <c r="A377" s="95" t="s">
        <v>326</v>
      </c>
      <c r="B377" s="161">
        <f>SUM(B378:B382)</f>
        <v>0</v>
      </c>
    </row>
    <row r="378" spans="1:2" s="156" customFormat="1" ht="15">
      <c r="A378" s="228" t="s">
        <v>327</v>
      </c>
      <c r="B378" s="161"/>
    </row>
    <row r="379" spans="1:2" s="156" customFormat="1" ht="15">
      <c r="A379" s="228" t="s">
        <v>328</v>
      </c>
      <c r="B379" s="161"/>
    </row>
    <row r="380" spans="1:2" s="156" customFormat="1" ht="15">
      <c r="A380" s="228" t="s">
        <v>329</v>
      </c>
      <c r="B380" s="161"/>
    </row>
    <row r="381" spans="1:2" s="156" customFormat="1" ht="15">
      <c r="A381" s="229" t="s">
        <v>330</v>
      </c>
      <c r="B381" s="161"/>
    </row>
    <row r="382" spans="1:2" s="156" customFormat="1" ht="15">
      <c r="A382" s="229" t="s">
        <v>331</v>
      </c>
      <c r="B382" s="161"/>
    </row>
    <row r="383" spans="1:2" s="156" customFormat="1" ht="15">
      <c r="A383" s="229" t="s">
        <v>332</v>
      </c>
      <c r="B383" s="161">
        <f>SUM(B384:B386)</f>
        <v>40</v>
      </c>
    </row>
    <row r="384" spans="1:2" s="156" customFormat="1" ht="15">
      <c r="A384" s="228" t="s">
        <v>333</v>
      </c>
      <c r="B384" s="161">
        <v>40</v>
      </c>
    </row>
    <row r="385" spans="1:2" s="156" customFormat="1" ht="15">
      <c r="A385" s="228" t="s">
        <v>334</v>
      </c>
      <c r="B385" s="161"/>
    </row>
    <row r="386" spans="1:2" s="156" customFormat="1" ht="15">
      <c r="A386" s="228" t="s">
        <v>335</v>
      </c>
      <c r="B386" s="161"/>
    </row>
    <row r="387" spans="1:2" s="156" customFormat="1" ht="15">
      <c r="A387" s="229" t="s">
        <v>336</v>
      </c>
      <c r="B387" s="161">
        <f>SUM(B388:B390)</f>
        <v>0</v>
      </c>
    </row>
    <row r="388" spans="1:2" s="156" customFormat="1" ht="15">
      <c r="A388" s="229" t="s">
        <v>337</v>
      </c>
      <c r="B388" s="161"/>
    </row>
    <row r="389" spans="1:2" s="156" customFormat="1" ht="15">
      <c r="A389" s="229" t="s">
        <v>338</v>
      </c>
      <c r="B389" s="161"/>
    </row>
    <row r="390" spans="1:2" s="156" customFormat="1" ht="15">
      <c r="A390" s="95" t="s">
        <v>339</v>
      </c>
      <c r="B390" s="161"/>
    </row>
    <row r="391" spans="1:2" s="156" customFormat="1" ht="15">
      <c r="A391" s="228" t="s">
        <v>340</v>
      </c>
      <c r="B391" s="161">
        <f>SUM(B392:B394)</f>
        <v>360</v>
      </c>
    </row>
    <row r="392" spans="1:2" s="156" customFormat="1" ht="15">
      <c r="A392" s="228" t="s">
        <v>341</v>
      </c>
      <c r="B392" s="161">
        <v>360</v>
      </c>
    </row>
    <row r="393" spans="1:2" s="156" customFormat="1" ht="15">
      <c r="A393" s="228" t="s">
        <v>342</v>
      </c>
      <c r="B393" s="161"/>
    </row>
    <row r="394" spans="1:2" s="156" customFormat="1" ht="15">
      <c r="A394" s="229" t="s">
        <v>343</v>
      </c>
      <c r="B394" s="161"/>
    </row>
    <row r="395" spans="1:2" s="156" customFormat="1" ht="15">
      <c r="A395" s="229" t="s">
        <v>344</v>
      </c>
      <c r="B395" s="161">
        <f>SUM(B396:B400)</f>
        <v>555</v>
      </c>
    </row>
    <row r="396" spans="1:2" s="156" customFormat="1" ht="15">
      <c r="A396" s="229" t="s">
        <v>345</v>
      </c>
      <c r="B396" s="161">
        <v>410</v>
      </c>
    </row>
    <row r="397" spans="1:2" s="156" customFormat="1" ht="15">
      <c r="A397" s="228" t="s">
        <v>346</v>
      </c>
      <c r="B397" s="161">
        <v>145</v>
      </c>
    </row>
    <row r="398" spans="1:2" s="156" customFormat="1" ht="15">
      <c r="A398" s="228" t="s">
        <v>347</v>
      </c>
      <c r="B398" s="161"/>
    </row>
    <row r="399" spans="1:2" s="156" customFormat="1" ht="15">
      <c r="A399" s="228" t="s">
        <v>348</v>
      </c>
      <c r="B399" s="161"/>
    </row>
    <row r="400" spans="1:2" s="156" customFormat="1" ht="15">
      <c r="A400" s="228" t="s">
        <v>349</v>
      </c>
      <c r="B400" s="161"/>
    </row>
    <row r="401" spans="1:2" s="156" customFormat="1" ht="15">
      <c r="A401" s="228" t="s">
        <v>350</v>
      </c>
      <c r="B401" s="161">
        <f>SUM(B402:B407)</f>
        <v>2500</v>
      </c>
    </row>
    <row r="402" spans="1:2" s="156" customFormat="1" ht="15">
      <c r="A402" s="229" t="s">
        <v>351</v>
      </c>
      <c r="B402" s="161">
        <v>1000</v>
      </c>
    </row>
    <row r="403" spans="1:2" s="156" customFormat="1" ht="15">
      <c r="A403" s="229" t="s">
        <v>352</v>
      </c>
      <c r="B403" s="161">
        <v>200</v>
      </c>
    </row>
    <row r="404" spans="1:2" s="156" customFormat="1" ht="15">
      <c r="A404" s="229" t="s">
        <v>353</v>
      </c>
      <c r="B404" s="161">
        <v>300</v>
      </c>
    </row>
    <row r="405" spans="1:2" s="156" customFormat="1" ht="15">
      <c r="A405" s="95" t="s">
        <v>354</v>
      </c>
      <c r="B405" s="161">
        <v>50</v>
      </c>
    </row>
    <row r="406" spans="1:2" s="156" customFormat="1" ht="15">
      <c r="A406" s="228" t="s">
        <v>355</v>
      </c>
      <c r="B406" s="161">
        <v>150</v>
      </c>
    </row>
    <row r="407" spans="1:2" s="156" customFormat="1" ht="15">
      <c r="A407" s="228" t="s">
        <v>356</v>
      </c>
      <c r="B407" s="161">
        <v>800</v>
      </c>
    </row>
    <row r="408" spans="1:2" s="156" customFormat="1" ht="15">
      <c r="A408" s="228" t="s">
        <v>357</v>
      </c>
      <c r="B408" s="161"/>
    </row>
    <row r="409" spans="1:2" s="156" customFormat="1" ht="15">
      <c r="A409" s="95" t="s">
        <v>358</v>
      </c>
      <c r="B409" s="161">
        <f>SUM(B410,B415,B424,B430,B436,B441,B446,B453,B457,B460,)</f>
        <v>6395</v>
      </c>
    </row>
    <row r="410" spans="1:2" s="156" customFormat="1" ht="15">
      <c r="A410" s="229" t="s">
        <v>359</v>
      </c>
      <c r="B410" s="161">
        <f>SUM(B411:B414)</f>
        <v>595</v>
      </c>
    </row>
    <row r="411" spans="1:2" s="156" customFormat="1" ht="15">
      <c r="A411" s="228" t="s">
        <v>101</v>
      </c>
      <c r="B411" s="161">
        <v>430</v>
      </c>
    </row>
    <row r="412" spans="1:2" s="156" customFormat="1" ht="15">
      <c r="A412" s="228" t="s">
        <v>102</v>
      </c>
      <c r="B412" s="161"/>
    </row>
    <row r="413" spans="1:2" s="156" customFormat="1" ht="15">
      <c r="A413" s="228" t="s">
        <v>103</v>
      </c>
      <c r="B413" s="161"/>
    </row>
    <row r="414" spans="1:2" s="156" customFormat="1" ht="15">
      <c r="A414" s="229" t="s">
        <v>360</v>
      </c>
      <c r="B414" s="161">
        <v>165</v>
      </c>
    </row>
    <row r="415" spans="1:2" s="156" customFormat="1" ht="15">
      <c r="A415" s="228" t="s">
        <v>361</v>
      </c>
      <c r="B415" s="161">
        <f>SUM(B416:B423)</f>
        <v>0</v>
      </c>
    </row>
    <row r="416" spans="1:2" s="156" customFormat="1" ht="15">
      <c r="A416" s="228" t="s">
        <v>362</v>
      </c>
      <c r="B416" s="161"/>
    </row>
    <row r="417" spans="1:2" s="156" customFormat="1" ht="15">
      <c r="A417" s="228" t="s">
        <v>363</v>
      </c>
      <c r="B417" s="161"/>
    </row>
    <row r="418" spans="1:2" s="156" customFormat="1" ht="15">
      <c r="A418" s="95" t="s">
        <v>364</v>
      </c>
      <c r="B418" s="161"/>
    </row>
    <row r="419" spans="1:2" s="156" customFormat="1" ht="15">
      <c r="A419" s="228" t="s">
        <v>365</v>
      </c>
      <c r="B419" s="161"/>
    </row>
    <row r="420" spans="1:2" s="156" customFormat="1" ht="15">
      <c r="A420" s="228" t="s">
        <v>366</v>
      </c>
      <c r="B420" s="161"/>
    </row>
    <row r="421" spans="1:2" s="156" customFormat="1" ht="15">
      <c r="A421" s="228" t="s">
        <v>367</v>
      </c>
      <c r="B421" s="161"/>
    </row>
    <row r="422" spans="1:2" s="156" customFormat="1" ht="15">
      <c r="A422" s="229" t="s">
        <v>368</v>
      </c>
      <c r="B422" s="161"/>
    </row>
    <row r="423" spans="1:2" s="156" customFormat="1" ht="15">
      <c r="A423" s="229" t="s">
        <v>369</v>
      </c>
      <c r="B423" s="161"/>
    </row>
    <row r="424" spans="1:2" s="156" customFormat="1" ht="15">
      <c r="A424" s="229" t="s">
        <v>370</v>
      </c>
      <c r="B424" s="161">
        <f>SUM(B425:B429)</f>
        <v>0</v>
      </c>
    </row>
    <row r="425" spans="1:2" s="156" customFormat="1" ht="15">
      <c r="A425" s="228" t="s">
        <v>362</v>
      </c>
      <c r="B425" s="161"/>
    </row>
    <row r="426" spans="1:2" s="156" customFormat="1" ht="15">
      <c r="A426" s="228" t="s">
        <v>371</v>
      </c>
      <c r="B426" s="161"/>
    </row>
    <row r="427" spans="1:2" s="156" customFormat="1" ht="15">
      <c r="A427" s="228" t="s">
        <v>372</v>
      </c>
      <c r="B427" s="161"/>
    </row>
    <row r="428" spans="1:2" s="156" customFormat="1" ht="15">
      <c r="A428" s="229" t="s">
        <v>373</v>
      </c>
      <c r="B428" s="161"/>
    </row>
    <row r="429" spans="1:2" s="156" customFormat="1" ht="15">
      <c r="A429" s="229" t="s">
        <v>374</v>
      </c>
      <c r="B429" s="161"/>
    </row>
    <row r="430" spans="1:2" s="156" customFormat="1" ht="15">
      <c r="A430" s="229" t="s">
        <v>375</v>
      </c>
      <c r="B430" s="161">
        <f>SUM(B431:B435)</f>
        <v>3500</v>
      </c>
    </row>
    <row r="431" spans="1:2" s="156" customFormat="1" ht="15">
      <c r="A431" s="95" t="s">
        <v>362</v>
      </c>
      <c r="B431" s="161"/>
    </row>
    <row r="432" spans="1:2" s="156" customFormat="1" ht="15">
      <c r="A432" s="228" t="s">
        <v>376</v>
      </c>
      <c r="B432" s="161">
        <v>3500</v>
      </c>
    </row>
    <row r="433" spans="1:2" s="156" customFormat="1" ht="15">
      <c r="A433" s="228" t="s">
        <v>377</v>
      </c>
      <c r="B433" s="161"/>
    </row>
    <row r="434" spans="1:2" s="156" customFormat="1" ht="15">
      <c r="A434" s="228" t="s">
        <v>378</v>
      </c>
      <c r="B434" s="161"/>
    </row>
    <row r="435" spans="1:2" s="156" customFormat="1" ht="15">
      <c r="A435" s="229" t="s">
        <v>379</v>
      </c>
      <c r="B435" s="161"/>
    </row>
    <row r="436" spans="1:2" s="156" customFormat="1" ht="15">
      <c r="A436" s="229" t="s">
        <v>380</v>
      </c>
      <c r="B436" s="161">
        <f>SUM(B437:B440)</f>
        <v>0</v>
      </c>
    </row>
    <row r="437" spans="1:2" s="156" customFormat="1" ht="15">
      <c r="A437" s="229" t="s">
        <v>362</v>
      </c>
      <c r="B437" s="161"/>
    </row>
    <row r="438" spans="1:2" s="156" customFormat="1" ht="15">
      <c r="A438" s="228" t="s">
        <v>381</v>
      </c>
      <c r="B438" s="161"/>
    </row>
    <row r="439" spans="1:2" s="156" customFormat="1" ht="15">
      <c r="A439" s="228" t="s">
        <v>382</v>
      </c>
      <c r="B439" s="161"/>
    </row>
    <row r="440" spans="1:2" s="156" customFormat="1" ht="15">
      <c r="A440" s="228" t="s">
        <v>383</v>
      </c>
      <c r="B440" s="161"/>
    </row>
    <row r="441" spans="1:2" s="156" customFormat="1" ht="15">
      <c r="A441" s="229" t="s">
        <v>384</v>
      </c>
      <c r="B441" s="161">
        <f>SUM(B442:B445)</f>
        <v>0</v>
      </c>
    </row>
    <row r="442" spans="1:2" s="156" customFormat="1" ht="15">
      <c r="A442" s="229" t="s">
        <v>385</v>
      </c>
      <c r="B442" s="161"/>
    </row>
    <row r="443" spans="1:2" s="156" customFormat="1" ht="15">
      <c r="A443" s="229" t="s">
        <v>386</v>
      </c>
      <c r="B443" s="161"/>
    </row>
    <row r="444" spans="1:2" s="156" customFormat="1" ht="15">
      <c r="A444" s="229" t="s">
        <v>387</v>
      </c>
      <c r="B444" s="161"/>
    </row>
    <row r="445" spans="1:2" s="156" customFormat="1" ht="15">
      <c r="A445" s="229" t="s">
        <v>388</v>
      </c>
      <c r="B445" s="161"/>
    </row>
    <row r="446" spans="1:2" s="156" customFormat="1" ht="15">
      <c r="A446" s="228" t="s">
        <v>389</v>
      </c>
      <c r="B446" s="161">
        <f>SUM(B447:B452)</f>
        <v>0</v>
      </c>
    </row>
    <row r="447" spans="1:2" s="156" customFormat="1" ht="15">
      <c r="A447" s="228" t="s">
        <v>362</v>
      </c>
      <c r="B447" s="161"/>
    </row>
    <row r="448" spans="1:2" s="156" customFormat="1" ht="15">
      <c r="A448" s="229" t="s">
        <v>390</v>
      </c>
      <c r="B448" s="161"/>
    </row>
    <row r="449" spans="1:2" s="156" customFormat="1" ht="15">
      <c r="A449" s="229" t="s">
        <v>391</v>
      </c>
      <c r="B449" s="161"/>
    </row>
    <row r="450" spans="1:2" s="156" customFormat="1" ht="15">
      <c r="A450" s="229" t="s">
        <v>392</v>
      </c>
      <c r="B450" s="161"/>
    </row>
    <row r="451" spans="1:2" s="156" customFormat="1" ht="15">
      <c r="A451" s="228" t="s">
        <v>393</v>
      </c>
      <c r="B451" s="161"/>
    </row>
    <row r="452" spans="1:2" s="156" customFormat="1" ht="15">
      <c r="A452" s="228" t="s">
        <v>394</v>
      </c>
      <c r="B452" s="161"/>
    </row>
    <row r="453" spans="1:2" s="156" customFormat="1" ht="15">
      <c r="A453" s="228" t="s">
        <v>395</v>
      </c>
      <c r="B453" s="161">
        <f>SUM(B454:B456)</f>
        <v>0</v>
      </c>
    </row>
    <row r="454" spans="1:2" s="156" customFormat="1" ht="15">
      <c r="A454" s="229" t="s">
        <v>396</v>
      </c>
      <c r="B454" s="161"/>
    </row>
    <row r="455" spans="1:2" s="156" customFormat="1" ht="15">
      <c r="A455" s="229" t="s">
        <v>397</v>
      </c>
      <c r="B455" s="161"/>
    </row>
    <row r="456" spans="1:2" s="156" customFormat="1" ht="15">
      <c r="A456" s="229" t="s">
        <v>398</v>
      </c>
      <c r="B456" s="161"/>
    </row>
    <row r="457" spans="1:2" s="156" customFormat="1" ht="15">
      <c r="A457" s="95" t="s">
        <v>399</v>
      </c>
      <c r="B457" s="161">
        <f>SUM(B458:B459)</f>
        <v>0</v>
      </c>
    </row>
    <row r="458" spans="1:2" s="156" customFormat="1" ht="15">
      <c r="A458" s="229" t="s">
        <v>400</v>
      </c>
      <c r="B458" s="161"/>
    </row>
    <row r="459" spans="1:2" s="156" customFormat="1" ht="15">
      <c r="A459" s="229" t="s">
        <v>401</v>
      </c>
      <c r="B459" s="161"/>
    </row>
    <row r="460" spans="1:2" s="156" customFormat="1" ht="15">
      <c r="A460" s="228" t="s">
        <v>402</v>
      </c>
      <c r="B460" s="161">
        <f>SUM(B461:B464)</f>
        <v>2300</v>
      </c>
    </row>
    <row r="461" spans="1:2" s="156" customFormat="1" ht="15">
      <c r="A461" s="228" t="s">
        <v>403</v>
      </c>
      <c r="B461" s="161"/>
    </row>
    <row r="462" spans="1:2" s="156" customFormat="1" ht="15">
      <c r="A462" s="229" t="s">
        <v>404</v>
      </c>
      <c r="B462" s="161"/>
    </row>
    <row r="463" spans="1:2" s="156" customFormat="1" ht="15">
      <c r="A463" s="229" t="s">
        <v>405</v>
      </c>
      <c r="B463" s="161"/>
    </row>
    <row r="464" spans="1:2" s="156" customFormat="1" ht="15">
      <c r="A464" s="229" t="s">
        <v>406</v>
      </c>
      <c r="B464" s="161">
        <v>2300</v>
      </c>
    </row>
    <row r="465" spans="1:2" s="156" customFormat="1" ht="15">
      <c r="A465" s="95" t="s">
        <v>407</v>
      </c>
      <c r="B465" s="161">
        <f>SUM(B466,B482,B490,B501,B510,B517,)</f>
        <v>1266</v>
      </c>
    </row>
    <row r="466" spans="1:2" s="156" customFormat="1" ht="15">
      <c r="A466" s="95" t="s">
        <v>408</v>
      </c>
      <c r="B466" s="161">
        <f>SUM(B467:B481)</f>
        <v>259</v>
      </c>
    </row>
    <row r="467" spans="1:2" s="156" customFormat="1" ht="15">
      <c r="A467" s="95" t="s">
        <v>101</v>
      </c>
      <c r="B467" s="161">
        <v>259</v>
      </c>
    </row>
    <row r="468" spans="1:2" s="156" customFormat="1" ht="15">
      <c r="A468" s="95" t="s">
        <v>102</v>
      </c>
      <c r="B468" s="161"/>
    </row>
    <row r="469" spans="1:2" s="156" customFormat="1" ht="15">
      <c r="A469" s="95" t="s">
        <v>103</v>
      </c>
      <c r="B469" s="161"/>
    </row>
    <row r="470" spans="1:2" s="156" customFormat="1" ht="15">
      <c r="A470" s="95" t="s">
        <v>409</v>
      </c>
      <c r="B470" s="161"/>
    </row>
    <row r="471" spans="1:2" s="156" customFormat="1" ht="15">
      <c r="A471" s="95" t="s">
        <v>410</v>
      </c>
      <c r="B471" s="161"/>
    </row>
    <row r="472" spans="1:2" s="156" customFormat="1" ht="15">
      <c r="A472" s="95" t="s">
        <v>411</v>
      </c>
      <c r="B472" s="161"/>
    </row>
    <row r="473" spans="1:2" s="156" customFormat="1" ht="15">
      <c r="A473" s="95" t="s">
        <v>412</v>
      </c>
      <c r="B473" s="161"/>
    </row>
    <row r="474" spans="1:2" s="156" customFormat="1" ht="15">
      <c r="A474" s="95" t="s">
        <v>413</v>
      </c>
      <c r="B474" s="161"/>
    </row>
    <row r="475" spans="1:2" s="156" customFormat="1" ht="15">
      <c r="A475" s="95" t="s">
        <v>414</v>
      </c>
      <c r="B475" s="161"/>
    </row>
    <row r="476" spans="1:2" s="156" customFormat="1" ht="15">
      <c r="A476" s="95" t="s">
        <v>415</v>
      </c>
      <c r="B476" s="161"/>
    </row>
    <row r="477" spans="1:2" s="156" customFormat="1" ht="15">
      <c r="A477" s="95" t="s">
        <v>416</v>
      </c>
      <c r="B477" s="161"/>
    </row>
    <row r="478" spans="1:2" s="156" customFormat="1" ht="15">
      <c r="A478" s="95" t="s">
        <v>417</v>
      </c>
      <c r="B478" s="161"/>
    </row>
    <row r="479" spans="1:2" s="156" customFormat="1" ht="15">
      <c r="A479" s="95" t="s">
        <v>418</v>
      </c>
      <c r="B479" s="161"/>
    </row>
    <row r="480" spans="1:2" s="156" customFormat="1" ht="15">
      <c r="A480" s="95" t="s">
        <v>419</v>
      </c>
      <c r="B480" s="161"/>
    </row>
    <row r="481" spans="1:2" s="156" customFormat="1" ht="15">
      <c r="A481" s="95" t="s">
        <v>420</v>
      </c>
      <c r="B481" s="161"/>
    </row>
    <row r="482" spans="1:2" s="156" customFormat="1" ht="15">
      <c r="A482" s="95" t="s">
        <v>421</v>
      </c>
      <c r="B482" s="161">
        <f>SUM(B483:B489)</f>
        <v>45</v>
      </c>
    </row>
    <row r="483" spans="1:2" s="156" customFormat="1" ht="15">
      <c r="A483" s="95" t="s">
        <v>101</v>
      </c>
      <c r="B483" s="161"/>
    </row>
    <row r="484" spans="1:2" s="156" customFormat="1" ht="15">
      <c r="A484" s="95" t="s">
        <v>102</v>
      </c>
      <c r="B484" s="161"/>
    </row>
    <row r="485" spans="1:2" s="156" customFormat="1" ht="15">
      <c r="A485" s="95" t="s">
        <v>103</v>
      </c>
      <c r="B485" s="161"/>
    </row>
    <row r="486" spans="1:2" s="156" customFormat="1" ht="15">
      <c r="A486" s="95" t="s">
        <v>422</v>
      </c>
      <c r="B486" s="161"/>
    </row>
    <row r="487" spans="1:2" s="156" customFormat="1" ht="15">
      <c r="A487" s="95" t="s">
        <v>423</v>
      </c>
      <c r="B487" s="161">
        <v>45</v>
      </c>
    </row>
    <row r="488" spans="1:2" s="156" customFormat="1" ht="15">
      <c r="A488" s="95" t="s">
        <v>424</v>
      </c>
      <c r="B488" s="161"/>
    </row>
    <row r="489" spans="1:2" s="156" customFormat="1" ht="15">
      <c r="A489" s="95" t="s">
        <v>425</v>
      </c>
      <c r="B489" s="161"/>
    </row>
    <row r="490" spans="1:2" s="156" customFormat="1" ht="15">
      <c r="A490" s="95" t="s">
        <v>426</v>
      </c>
      <c r="B490" s="161">
        <f>SUM(B491:B500)</f>
        <v>145</v>
      </c>
    </row>
    <row r="491" spans="1:2" s="156" customFormat="1" ht="15">
      <c r="A491" s="95" t="s">
        <v>101</v>
      </c>
      <c r="B491" s="161">
        <v>145</v>
      </c>
    </row>
    <row r="492" spans="1:2" s="156" customFormat="1" ht="15">
      <c r="A492" s="95" t="s">
        <v>102</v>
      </c>
      <c r="B492" s="161"/>
    </row>
    <row r="493" spans="1:2" s="156" customFormat="1" ht="15">
      <c r="A493" s="95" t="s">
        <v>103</v>
      </c>
      <c r="B493" s="161"/>
    </row>
    <row r="494" spans="1:2" s="156" customFormat="1" ht="15">
      <c r="A494" s="95" t="s">
        <v>427</v>
      </c>
      <c r="B494" s="161"/>
    </row>
    <row r="495" spans="1:2" s="156" customFormat="1" ht="15">
      <c r="A495" s="95" t="s">
        <v>428</v>
      </c>
      <c r="B495" s="161"/>
    </row>
    <row r="496" spans="1:2" s="156" customFormat="1" ht="15">
      <c r="A496" s="95" t="s">
        <v>429</v>
      </c>
      <c r="B496" s="161"/>
    </row>
    <row r="497" spans="1:2" s="156" customFormat="1" ht="15">
      <c r="A497" s="95" t="s">
        <v>430</v>
      </c>
      <c r="B497" s="161"/>
    </row>
    <row r="498" spans="1:2" s="156" customFormat="1" ht="15">
      <c r="A498" s="95" t="s">
        <v>431</v>
      </c>
      <c r="B498" s="161"/>
    </row>
    <row r="499" spans="1:2" s="156" customFormat="1" ht="15">
      <c r="A499" s="95" t="s">
        <v>432</v>
      </c>
      <c r="B499" s="161"/>
    </row>
    <row r="500" spans="1:2" s="156" customFormat="1" ht="15">
      <c r="A500" s="95" t="s">
        <v>433</v>
      </c>
      <c r="B500" s="161"/>
    </row>
    <row r="501" spans="1:2" s="156" customFormat="1" ht="15">
      <c r="A501" s="95" t="s">
        <v>434</v>
      </c>
      <c r="B501" s="161">
        <f>SUM(B502:B509)</f>
        <v>39</v>
      </c>
    </row>
    <row r="502" spans="1:2" s="156" customFormat="1" ht="15">
      <c r="A502" s="95" t="s">
        <v>101</v>
      </c>
      <c r="B502" s="161"/>
    </row>
    <row r="503" spans="1:2" s="156" customFormat="1" ht="15">
      <c r="A503" s="95" t="s">
        <v>435</v>
      </c>
      <c r="B503" s="161"/>
    </row>
    <row r="504" spans="1:2" s="156" customFormat="1" ht="15">
      <c r="A504" s="95" t="s">
        <v>103</v>
      </c>
      <c r="B504" s="161"/>
    </row>
    <row r="505" spans="1:2" s="156" customFormat="1" ht="15">
      <c r="A505" s="95" t="s">
        <v>436</v>
      </c>
      <c r="B505" s="161"/>
    </row>
    <row r="506" spans="1:2" s="156" customFormat="1" ht="15">
      <c r="A506" s="95" t="s">
        <v>437</v>
      </c>
      <c r="B506" s="161"/>
    </row>
    <row r="507" spans="1:2" s="156" customFormat="1" ht="15">
      <c r="A507" s="95" t="s">
        <v>438</v>
      </c>
      <c r="B507" s="161"/>
    </row>
    <row r="508" spans="1:2" s="156" customFormat="1" ht="15">
      <c r="A508" s="95" t="s">
        <v>439</v>
      </c>
      <c r="B508" s="161"/>
    </row>
    <row r="509" spans="1:2" s="156" customFormat="1" ht="15">
      <c r="A509" s="95" t="s">
        <v>440</v>
      </c>
      <c r="B509" s="161">
        <v>39</v>
      </c>
    </row>
    <row r="510" spans="1:2" s="156" customFormat="1" ht="15">
      <c r="A510" s="95" t="s">
        <v>441</v>
      </c>
      <c r="B510" s="161">
        <f>SUM(B511:B516)</f>
        <v>778</v>
      </c>
    </row>
    <row r="511" spans="1:2" s="156" customFormat="1" ht="15">
      <c r="A511" s="95" t="s">
        <v>101</v>
      </c>
      <c r="B511" s="161">
        <v>189</v>
      </c>
    </row>
    <row r="512" spans="1:2" s="156" customFormat="1" ht="15">
      <c r="A512" s="95" t="s">
        <v>102</v>
      </c>
      <c r="B512" s="161"/>
    </row>
    <row r="513" spans="1:2" s="156" customFormat="1" ht="15">
      <c r="A513" s="95" t="s">
        <v>103</v>
      </c>
      <c r="B513" s="161"/>
    </row>
    <row r="514" spans="1:2" s="156" customFormat="1" ht="15">
      <c r="A514" s="95" t="s">
        <v>442</v>
      </c>
      <c r="B514" s="161"/>
    </row>
    <row r="515" spans="1:2" s="156" customFormat="1" ht="15">
      <c r="A515" s="95" t="s">
        <v>443</v>
      </c>
      <c r="B515" s="161"/>
    </row>
    <row r="516" spans="1:2" s="156" customFormat="1" ht="15">
      <c r="A516" s="95" t="s">
        <v>444</v>
      </c>
      <c r="B516" s="161">
        <v>589</v>
      </c>
    </row>
    <row r="517" spans="1:2" s="156" customFormat="1" ht="15">
      <c r="A517" s="95" t="s">
        <v>445</v>
      </c>
      <c r="B517" s="161">
        <f>SUM(B518:B520)</f>
        <v>0</v>
      </c>
    </row>
    <row r="518" spans="1:2" s="156" customFormat="1" ht="15">
      <c r="A518" s="95" t="s">
        <v>446</v>
      </c>
      <c r="B518" s="161"/>
    </row>
    <row r="519" spans="1:2" s="156" customFormat="1" ht="15">
      <c r="A519" s="95" t="s">
        <v>447</v>
      </c>
      <c r="B519" s="161"/>
    </row>
    <row r="520" spans="1:2" s="156" customFormat="1" ht="15">
      <c r="A520" s="95" t="s">
        <v>448</v>
      </c>
      <c r="B520" s="161"/>
    </row>
    <row r="521" spans="1:2" s="156" customFormat="1" ht="15">
      <c r="A521" s="95" t="s">
        <v>449</v>
      </c>
      <c r="B521" s="161">
        <f>SUM(B522,B536,B544,B546,B555,B559,B569,B577,B584,B591,B600,B605,B608,B611,B614,B617,B620,B624,B629,B637,)</f>
        <v>69573</v>
      </c>
    </row>
    <row r="522" spans="1:2" s="156" customFormat="1" ht="15">
      <c r="A522" s="95" t="s">
        <v>450</v>
      </c>
      <c r="B522" s="161">
        <f>SUM(B523:B535)</f>
        <v>1726</v>
      </c>
    </row>
    <row r="523" spans="1:2" s="156" customFormat="1" ht="15">
      <c r="A523" s="95" t="s">
        <v>101</v>
      </c>
      <c r="B523" s="161">
        <v>410</v>
      </c>
    </row>
    <row r="524" spans="1:2" s="156" customFormat="1" ht="15">
      <c r="A524" s="95" t="s">
        <v>102</v>
      </c>
      <c r="B524" s="161"/>
    </row>
    <row r="525" spans="1:2" s="156" customFormat="1" ht="15">
      <c r="A525" s="95" t="s">
        <v>103</v>
      </c>
      <c r="B525" s="161"/>
    </row>
    <row r="526" spans="1:2" s="156" customFormat="1" ht="15">
      <c r="A526" s="95" t="s">
        <v>451</v>
      </c>
      <c r="B526" s="161"/>
    </row>
    <row r="527" spans="1:2" s="156" customFormat="1" ht="15">
      <c r="A527" s="95" t="s">
        <v>452</v>
      </c>
      <c r="B527" s="161">
        <v>385</v>
      </c>
    </row>
    <row r="528" spans="1:2" s="156" customFormat="1" ht="15">
      <c r="A528" s="95" t="s">
        <v>453</v>
      </c>
      <c r="B528" s="161"/>
    </row>
    <row r="529" spans="1:2" s="156" customFormat="1" ht="15">
      <c r="A529" s="95" t="s">
        <v>454</v>
      </c>
      <c r="B529" s="161">
        <v>844</v>
      </c>
    </row>
    <row r="530" spans="1:2" s="156" customFormat="1" ht="15">
      <c r="A530" s="95" t="s">
        <v>143</v>
      </c>
      <c r="B530" s="161"/>
    </row>
    <row r="531" spans="1:2" s="156" customFormat="1" ht="15">
      <c r="A531" s="95" t="s">
        <v>455</v>
      </c>
      <c r="B531" s="161"/>
    </row>
    <row r="532" spans="1:2" s="156" customFormat="1" ht="15">
      <c r="A532" s="95" t="s">
        <v>456</v>
      </c>
      <c r="B532" s="161"/>
    </row>
    <row r="533" spans="1:2" s="156" customFormat="1" ht="15">
      <c r="A533" s="95" t="s">
        <v>457</v>
      </c>
      <c r="B533" s="161"/>
    </row>
    <row r="534" spans="1:2" s="156" customFormat="1" ht="15">
      <c r="A534" s="95" t="s">
        <v>458</v>
      </c>
      <c r="B534" s="161"/>
    </row>
    <row r="535" spans="1:2" s="156" customFormat="1" ht="15">
      <c r="A535" s="95" t="s">
        <v>459</v>
      </c>
      <c r="B535" s="161">
        <v>87</v>
      </c>
    </row>
    <row r="536" spans="1:2" s="156" customFormat="1" ht="15">
      <c r="A536" s="95" t="s">
        <v>460</v>
      </c>
      <c r="B536" s="161">
        <f>SUM(B537:B543)</f>
        <v>504</v>
      </c>
    </row>
    <row r="537" spans="1:2" s="156" customFormat="1" ht="15">
      <c r="A537" s="95" t="s">
        <v>101</v>
      </c>
      <c r="B537" s="161">
        <v>483</v>
      </c>
    </row>
    <row r="538" spans="1:2" s="156" customFormat="1" ht="15">
      <c r="A538" s="95" t="s">
        <v>102</v>
      </c>
      <c r="B538" s="161"/>
    </row>
    <row r="539" spans="1:2" s="156" customFormat="1" ht="15">
      <c r="A539" s="95" t="s">
        <v>103</v>
      </c>
      <c r="B539" s="161"/>
    </row>
    <row r="540" spans="1:2" s="156" customFormat="1" ht="15">
      <c r="A540" s="95" t="s">
        <v>461</v>
      </c>
      <c r="B540" s="161"/>
    </row>
    <row r="541" spans="1:2" s="156" customFormat="1" ht="15">
      <c r="A541" s="95" t="s">
        <v>462</v>
      </c>
      <c r="B541" s="161"/>
    </row>
    <row r="542" spans="1:2" s="156" customFormat="1" ht="15">
      <c r="A542" s="95" t="s">
        <v>463</v>
      </c>
      <c r="B542" s="161"/>
    </row>
    <row r="543" spans="1:2" s="156" customFormat="1" ht="15">
      <c r="A543" s="95" t="s">
        <v>464</v>
      </c>
      <c r="B543" s="161">
        <v>21</v>
      </c>
    </row>
    <row r="544" spans="1:2" s="156" customFormat="1" ht="15">
      <c r="A544" s="95" t="s">
        <v>465</v>
      </c>
      <c r="B544" s="161">
        <f>SUM(B545)</f>
        <v>0</v>
      </c>
    </row>
    <row r="545" spans="1:2" s="156" customFormat="1" ht="15">
      <c r="A545" s="95" t="s">
        <v>466</v>
      </c>
      <c r="B545" s="161"/>
    </row>
    <row r="546" spans="1:2" s="156" customFormat="1" ht="15">
      <c r="A546" s="95" t="s">
        <v>467</v>
      </c>
      <c r="B546" s="161">
        <f>SUM(B547:B554)</f>
        <v>19244</v>
      </c>
    </row>
    <row r="547" spans="1:2" s="156" customFormat="1" ht="15">
      <c r="A547" s="95" t="s">
        <v>468</v>
      </c>
      <c r="B547" s="161">
        <v>200</v>
      </c>
    </row>
    <row r="548" spans="1:2" s="156" customFormat="1" ht="15">
      <c r="A548" s="95" t="s">
        <v>469</v>
      </c>
      <c r="B548" s="161">
        <v>760</v>
      </c>
    </row>
    <row r="549" spans="1:2" s="156" customFormat="1" ht="15">
      <c r="A549" s="95" t="s">
        <v>470</v>
      </c>
      <c r="B549" s="161">
        <v>84</v>
      </c>
    </row>
    <row r="550" spans="1:2" s="156" customFormat="1" ht="15">
      <c r="A550" s="95" t="s">
        <v>471</v>
      </c>
      <c r="B550" s="161"/>
    </row>
    <row r="551" spans="1:2" s="156" customFormat="1" ht="15">
      <c r="A551" s="95" t="s">
        <v>472</v>
      </c>
      <c r="B551" s="161">
        <v>14000</v>
      </c>
    </row>
    <row r="552" spans="1:2" s="156" customFormat="1" ht="15">
      <c r="A552" s="95" t="s">
        <v>473</v>
      </c>
      <c r="B552" s="161"/>
    </row>
    <row r="553" spans="1:2" s="156" customFormat="1" ht="15">
      <c r="A553" s="95" t="s">
        <v>474</v>
      </c>
      <c r="B553" s="161">
        <v>4200</v>
      </c>
    </row>
    <row r="554" spans="1:2" s="156" customFormat="1" ht="15">
      <c r="A554" s="95" t="s">
        <v>475</v>
      </c>
      <c r="B554" s="161"/>
    </row>
    <row r="555" spans="1:2" s="156" customFormat="1" ht="15">
      <c r="A555" s="95" t="s">
        <v>476</v>
      </c>
      <c r="B555" s="161">
        <f>SUM(B556:B558)</f>
        <v>0</v>
      </c>
    </row>
    <row r="556" spans="1:2" s="156" customFormat="1" ht="15">
      <c r="A556" s="95" t="s">
        <v>477</v>
      </c>
      <c r="B556" s="161"/>
    </row>
    <row r="557" spans="1:2" s="156" customFormat="1" ht="15">
      <c r="A557" s="95" t="s">
        <v>478</v>
      </c>
      <c r="B557" s="161"/>
    </row>
    <row r="558" spans="1:2" s="156" customFormat="1" ht="15">
      <c r="A558" s="95" t="s">
        <v>479</v>
      </c>
      <c r="B558" s="161"/>
    </row>
    <row r="559" spans="1:2" s="156" customFormat="1" ht="15">
      <c r="A559" s="95" t="s">
        <v>480</v>
      </c>
      <c r="B559" s="161">
        <f>SUM(B560:B568)</f>
        <v>1028</v>
      </c>
    </row>
    <row r="560" spans="1:2" s="156" customFormat="1" ht="15">
      <c r="A560" s="95" t="s">
        <v>481</v>
      </c>
      <c r="B560" s="161"/>
    </row>
    <row r="561" spans="1:2" s="156" customFormat="1" ht="15">
      <c r="A561" s="95" t="s">
        <v>482</v>
      </c>
      <c r="B561" s="161"/>
    </row>
    <row r="562" spans="1:2" s="156" customFormat="1" ht="15">
      <c r="A562" s="95" t="s">
        <v>483</v>
      </c>
      <c r="B562" s="161"/>
    </row>
    <row r="563" spans="1:2" s="156" customFormat="1" ht="15">
      <c r="A563" s="95" t="s">
        <v>484</v>
      </c>
      <c r="B563" s="161"/>
    </row>
    <row r="564" spans="1:2" s="156" customFormat="1" ht="15">
      <c r="A564" s="95" t="s">
        <v>485</v>
      </c>
      <c r="B564" s="161"/>
    </row>
    <row r="565" spans="1:2" s="156" customFormat="1" ht="15">
      <c r="A565" s="95" t="s">
        <v>486</v>
      </c>
      <c r="B565" s="161"/>
    </row>
    <row r="566" spans="1:2" s="156" customFormat="1" ht="15">
      <c r="A566" s="95" t="s">
        <v>487</v>
      </c>
      <c r="B566" s="161"/>
    </row>
    <row r="567" spans="1:2" s="156" customFormat="1" ht="15">
      <c r="A567" s="95" t="s">
        <v>488</v>
      </c>
      <c r="B567" s="161"/>
    </row>
    <row r="568" spans="1:2" s="156" customFormat="1" ht="15">
      <c r="A568" s="95" t="s">
        <v>489</v>
      </c>
      <c r="B568" s="161">
        <v>1028</v>
      </c>
    </row>
    <row r="569" spans="1:2" s="156" customFormat="1" ht="15">
      <c r="A569" s="95" t="s">
        <v>490</v>
      </c>
      <c r="B569" s="161">
        <f>SUM(B570:B576)</f>
        <v>6667</v>
      </c>
    </row>
    <row r="570" spans="1:2" s="156" customFormat="1" ht="15">
      <c r="A570" s="95" t="s">
        <v>491</v>
      </c>
      <c r="B570" s="161">
        <v>324</v>
      </c>
    </row>
    <row r="571" spans="1:2" s="156" customFormat="1" ht="15">
      <c r="A571" s="95" t="s">
        <v>492</v>
      </c>
      <c r="B571" s="161">
        <v>1428</v>
      </c>
    </row>
    <row r="572" spans="1:2" s="156" customFormat="1" ht="15">
      <c r="A572" s="95" t="s">
        <v>493</v>
      </c>
      <c r="B572" s="161">
        <v>970</v>
      </c>
    </row>
    <row r="573" spans="1:2" s="156" customFormat="1" ht="15">
      <c r="A573" s="95" t="s">
        <v>494</v>
      </c>
      <c r="B573" s="161"/>
    </row>
    <row r="574" spans="1:2" s="156" customFormat="1" ht="15">
      <c r="A574" s="95" t="s">
        <v>495</v>
      </c>
      <c r="B574" s="161">
        <v>900</v>
      </c>
    </row>
    <row r="575" spans="1:2" s="156" customFormat="1" ht="15">
      <c r="A575" s="95" t="s">
        <v>496</v>
      </c>
      <c r="B575" s="161">
        <v>1435</v>
      </c>
    </row>
    <row r="576" spans="1:2" s="156" customFormat="1" ht="15">
      <c r="A576" s="95" t="s">
        <v>497</v>
      </c>
      <c r="B576" s="161">
        <v>1610</v>
      </c>
    </row>
    <row r="577" spans="1:2" s="156" customFormat="1" ht="15">
      <c r="A577" s="95" t="s">
        <v>498</v>
      </c>
      <c r="B577" s="161">
        <f>SUM(B578:B583)</f>
        <v>505</v>
      </c>
    </row>
    <row r="578" spans="1:2" s="156" customFormat="1" ht="15">
      <c r="A578" s="95" t="s">
        <v>499</v>
      </c>
      <c r="B578" s="161">
        <v>505</v>
      </c>
    </row>
    <row r="579" spans="1:2" s="156" customFormat="1" ht="15">
      <c r="A579" s="95" t="s">
        <v>500</v>
      </c>
      <c r="B579" s="161"/>
    </row>
    <row r="580" spans="1:2" s="156" customFormat="1" ht="15">
      <c r="A580" s="95" t="s">
        <v>501</v>
      </c>
      <c r="B580" s="161"/>
    </row>
    <row r="581" spans="1:2" s="156" customFormat="1" ht="15">
      <c r="A581" s="95" t="s">
        <v>502</v>
      </c>
      <c r="B581" s="161"/>
    </row>
    <row r="582" spans="1:2" s="156" customFormat="1" ht="15">
      <c r="A582" s="95" t="s">
        <v>503</v>
      </c>
      <c r="B582" s="161"/>
    </row>
    <row r="583" spans="1:2" s="156" customFormat="1" ht="15">
      <c r="A583" s="95" t="s">
        <v>504</v>
      </c>
      <c r="B583" s="161"/>
    </row>
    <row r="584" spans="1:2" s="156" customFormat="1" ht="15">
      <c r="A584" s="95" t="s">
        <v>505</v>
      </c>
      <c r="B584" s="161">
        <f>SUM(B585:B590)</f>
        <v>389</v>
      </c>
    </row>
    <row r="585" spans="1:2" s="156" customFormat="1" ht="15">
      <c r="A585" s="95" t="s">
        <v>506</v>
      </c>
      <c r="B585" s="161">
        <v>126</v>
      </c>
    </row>
    <row r="586" spans="1:2" s="156" customFormat="1" ht="15">
      <c r="A586" s="95" t="s">
        <v>507</v>
      </c>
      <c r="B586" s="161">
        <v>83</v>
      </c>
    </row>
    <row r="587" spans="1:2" s="156" customFormat="1" ht="15">
      <c r="A587" s="95" t="s">
        <v>508</v>
      </c>
      <c r="B587" s="161"/>
    </row>
    <row r="588" spans="1:2" s="156" customFormat="1" ht="15">
      <c r="A588" s="95" t="s">
        <v>509</v>
      </c>
      <c r="B588" s="161">
        <v>180</v>
      </c>
    </row>
    <row r="589" spans="1:2" s="156" customFormat="1" ht="15">
      <c r="A589" s="95" t="s">
        <v>510</v>
      </c>
      <c r="B589" s="161"/>
    </row>
    <row r="590" spans="1:2" s="156" customFormat="1" ht="15">
      <c r="A590" s="95" t="s">
        <v>511</v>
      </c>
      <c r="B590" s="161"/>
    </row>
    <row r="591" spans="1:2" s="156" customFormat="1" ht="15">
      <c r="A591" s="95" t="s">
        <v>512</v>
      </c>
      <c r="B591" s="161">
        <f>SUM(B592:B599)</f>
        <v>1703</v>
      </c>
    </row>
    <row r="592" spans="1:2" s="156" customFormat="1" ht="15">
      <c r="A592" s="95" t="s">
        <v>101</v>
      </c>
      <c r="B592" s="161">
        <v>114</v>
      </c>
    </row>
    <row r="593" spans="1:2" s="156" customFormat="1" ht="15">
      <c r="A593" s="95" t="s">
        <v>102</v>
      </c>
      <c r="B593" s="161"/>
    </row>
    <row r="594" spans="1:2" s="156" customFormat="1" ht="15">
      <c r="A594" s="95" t="s">
        <v>103</v>
      </c>
      <c r="B594" s="161"/>
    </row>
    <row r="595" spans="1:2" s="156" customFormat="1" ht="15">
      <c r="A595" s="95" t="s">
        <v>513</v>
      </c>
      <c r="B595" s="161">
        <v>70</v>
      </c>
    </row>
    <row r="596" spans="1:2" s="156" customFormat="1" ht="15">
      <c r="A596" s="95" t="s">
        <v>514</v>
      </c>
      <c r="B596" s="161"/>
    </row>
    <row r="597" spans="1:2" s="156" customFormat="1" ht="15">
      <c r="A597" s="95" t="s">
        <v>515</v>
      </c>
      <c r="B597" s="161"/>
    </row>
    <row r="598" spans="1:2" s="156" customFormat="1" ht="15">
      <c r="A598" s="95" t="s">
        <v>516</v>
      </c>
      <c r="B598" s="161">
        <v>1519</v>
      </c>
    </row>
    <row r="599" spans="1:2" s="156" customFormat="1" ht="15">
      <c r="A599" s="95" t="s">
        <v>517</v>
      </c>
      <c r="B599" s="161"/>
    </row>
    <row r="600" spans="1:2" s="156" customFormat="1" ht="15">
      <c r="A600" s="95" t="s">
        <v>518</v>
      </c>
      <c r="B600" s="161">
        <f>SUM(B601:B604)</f>
        <v>0</v>
      </c>
    </row>
    <row r="601" spans="1:2" s="156" customFormat="1" ht="15">
      <c r="A601" s="95" t="s">
        <v>101</v>
      </c>
      <c r="B601" s="161"/>
    </row>
    <row r="602" spans="1:2" s="156" customFormat="1" ht="15">
      <c r="A602" s="95" t="s">
        <v>102</v>
      </c>
      <c r="B602" s="161"/>
    </row>
    <row r="603" spans="1:2" s="156" customFormat="1" ht="15">
      <c r="A603" s="95" t="s">
        <v>103</v>
      </c>
      <c r="B603" s="161"/>
    </row>
    <row r="604" spans="1:2" s="156" customFormat="1" ht="15">
      <c r="A604" s="95" t="s">
        <v>519</v>
      </c>
      <c r="B604" s="161"/>
    </row>
    <row r="605" spans="1:2" s="156" customFormat="1" ht="15">
      <c r="A605" s="95" t="s">
        <v>520</v>
      </c>
      <c r="B605" s="161">
        <f>SUM(B606:B607)</f>
        <v>9740</v>
      </c>
    </row>
    <row r="606" spans="1:2" s="156" customFormat="1" ht="15">
      <c r="A606" s="95" t="s">
        <v>521</v>
      </c>
      <c r="B606" s="161">
        <v>1520</v>
      </c>
    </row>
    <row r="607" spans="1:2" s="156" customFormat="1" ht="15">
      <c r="A607" s="95" t="s">
        <v>522</v>
      </c>
      <c r="B607" s="161">
        <v>8220</v>
      </c>
    </row>
    <row r="608" spans="1:2" s="156" customFormat="1" ht="15">
      <c r="A608" s="95" t="s">
        <v>523</v>
      </c>
      <c r="B608" s="161">
        <f>SUM(B609:B610)</f>
        <v>300</v>
      </c>
    </row>
    <row r="609" spans="1:2" s="156" customFormat="1" ht="15">
      <c r="A609" s="95" t="s">
        <v>524</v>
      </c>
      <c r="B609" s="161">
        <v>300</v>
      </c>
    </row>
    <row r="610" spans="1:2" s="156" customFormat="1" ht="15">
      <c r="A610" s="95" t="s">
        <v>525</v>
      </c>
      <c r="B610" s="161"/>
    </row>
    <row r="611" spans="1:2" s="156" customFormat="1" ht="15">
      <c r="A611" s="95" t="s">
        <v>526</v>
      </c>
      <c r="B611" s="161">
        <f>SUM(B612:B613)</f>
        <v>325</v>
      </c>
    </row>
    <row r="612" spans="1:2" s="156" customFormat="1" ht="15">
      <c r="A612" s="95" t="s">
        <v>527</v>
      </c>
      <c r="B612" s="161">
        <v>5</v>
      </c>
    </row>
    <row r="613" spans="1:2" s="156" customFormat="1" ht="15">
      <c r="A613" s="95" t="s">
        <v>528</v>
      </c>
      <c r="B613" s="161">
        <v>320</v>
      </c>
    </row>
    <row r="614" spans="1:2" s="156" customFormat="1" ht="15">
      <c r="A614" s="95" t="s">
        <v>529</v>
      </c>
      <c r="B614" s="161">
        <f>SUM(B615:B616)</f>
        <v>0</v>
      </c>
    </row>
    <row r="615" spans="1:2" s="156" customFormat="1" ht="15">
      <c r="A615" s="95" t="s">
        <v>530</v>
      </c>
      <c r="B615" s="161"/>
    </row>
    <row r="616" spans="1:2" s="156" customFormat="1" ht="15">
      <c r="A616" s="95" t="s">
        <v>531</v>
      </c>
      <c r="B616" s="161"/>
    </row>
    <row r="617" spans="1:2" s="156" customFormat="1" ht="15">
      <c r="A617" s="95" t="s">
        <v>532</v>
      </c>
      <c r="B617" s="161">
        <f>SUM(B618:B619)</f>
        <v>0</v>
      </c>
    </row>
    <row r="618" spans="1:2" s="156" customFormat="1" ht="15">
      <c r="A618" s="95" t="s">
        <v>533</v>
      </c>
      <c r="B618" s="161"/>
    </row>
    <row r="619" spans="1:2" s="156" customFormat="1" ht="15">
      <c r="A619" s="95" t="s">
        <v>534</v>
      </c>
      <c r="B619" s="161"/>
    </row>
    <row r="620" spans="1:2" s="156" customFormat="1" ht="15">
      <c r="A620" s="95" t="s">
        <v>535</v>
      </c>
      <c r="B620" s="161">
        <f>SUM(B621:B623)</f>
        <v>26768</v>
      </c>
    </row>
    <row r="621" spans="1:2" s="156" customFormat="1" ht="15">
      <c r="A621" s="95" t="s">
        <v>536</v>
      </c>
      <c r="B621" s="161"/>
    </row>
    <row r="622" spans="1:2" s="156" customFormat="1" ht="15">
      <c r="A622" s="95" t="s">
        <v>537</v>
      </c>
      <c r="B622" s="161">
        <v>26768</v>
      </c>
    </row>
    <row r="623" spans="1:2" s="156" customFormat="1" ht="15">
      <c r="A623" s="95" t="s">
        <v>538</v>
      </c>
      <c r="B623" s="161"/>
    </row>
    <row r="624" spans="1:2" s="156" customFormat="1" ht="15">
      <c r="A624" s="95" t="s">
        <v>539</v>
      </c>
      <c r="B624" s="161">
        <f>SUM(B625:B628)</f>
        <v>0</v>
      </c>
    </row>
    <row r="625" spans="1:2" s="156" customFormat="1" ht="15">
      <c r="A625" s="95" t="s">
        <v>540</v>
      </c>
      <c r="B625" s="161"/>
    </row>
    <row r="626" spans="1:2" s="156" customFormat="1" ht="15">
      <c r="A626" s="95" t="s">
        <v>541</v>
      </c>
      <c r="B626" s="161"/>
    </row>
    <row r="627" spans="1:2" s="156" customFormat="1" ht="15">
      <c r="A627" s="95" t="s">
        <v>542</v>
      </c>
      <c r="B627" s="161"/>
    </row>
    <row r="628" spans="1:2" s="156" customFormat="1" ht="15">
      <c r="A628" s="95" t="s">
        <v>543</v>
      </c>
      <c r="B628" s="161"/>
    </row>
    <row r="629" spans="1:2" s="156" customFormat="1" ht="15">
      <c r="A629" s="76" t="s">
        <v>544</v>
      </c>
      <c r="B629" s="161">
        <f>SUM(B630:B636)</f>
        <v>0</v>
      </c>
    </row>
    <row r="630" spans="1:2" s="156" customFormat="1" ht="15">
      <c r="A630" s="95" t="s">
        <v>101</v>
      </c>
      <c r="B630" s="161"/>
    </row>
    <row r="631" spans="1:2" s="156" customFormat="1" ht="15">
      <c r="A631" s="95" t="s">
        <v>102</v>
      </c>
      <c r="B631" s="161"/>
    </row>
    <row r="632" spans="1:2" s="156" customFormat="1" ht="15">
      <c r="A632" s="95" t="s">
        <v>103</v>
      </c>
      <c r="B632" s="161"/>
    </row>
    <row r="633" spans="1:2" s="156" customFormat="1" ht="15">
      <c r="A633" s="95" t="s">
        <v>545</v>
      </c>
      <c r="B633" s="161"/>
    </row>
    <row r="634" spans="1:2" s="156" customFormat="1" ht="15">
      <c r="A634" s="95" t="s">
        <v>546</v>
      </c>
      <c r="B634" s="161"/>
    </row>
    <row r="635" spans="1:2" s="156" customFormat="1" ht="15">
      <c r="A635" s="95" t="s">
        <v>110</v>
      </c>
      <c r="B635" s="161"/>
    </row>
    <row r="636" spans="1:2" s="156" customFormat="1" ht="15">
      <c r="A636" s="95" t="s">
        <v>547</v>
      </c>
      <c r="B636" s="161"/>
    </row>
    <row r="637" spans="1:2" s="156" customFormat="1" ht="15">
      <c r="A637" s="95" t="s">
        <v>548</v>
      </c>
      <c r="B637" s="161">
        <v>674</v>
      </c>
    </row>
    <row r="638" spans="1:2" s="156" customFormat="1" ht="15">
      <c r="A638" s="95" t="s">
        <v>549</v>
      </c>
      <c r="B638" s="161">
        <f>SUM(B639,B644,B657,B661,B673,B676,B680,B685,B689,B693,B696,B705,B707,)</f>
        <v>72994</v>
      </c>
    </row>
    <row r="639" spans="1:2" s="156" customFormat="1" ht="15">
      <c r="A639" s="95" t="s">
        <v>550</v>
      </c>
      <c r="B639" s="161">
        <f>SUM(B640:B643)</f>
        <v>1221</v>
      </c>
    </row>
    <row r="640" spans="1:2" s="156" customFormat="1" ht="15">
      <c r="A640" s="95" t="s">
        <v>101</v>
      </c>
      <c r="B640" s="161">
        <v>912</v>
      </c>
    </row>
    <row r="641" spans="1:2" s="156" customFormat="1" ht="15">
      <c r="A641" s="95" t="s">
        <v>102</v>
      </c>
      <c r="B641" s="161"/>
    </row>
    <row r="642" spans="1:2" s="156" customFormat="1" ht="15">
      <c r="A642" s="95" t="s">
        <v>103</v>
      </c>
      <c r="B642" s="161"/>
    </row>
    <row r="643" spans="1:2" s="156" customFormat="1" ht="15">
      <c r="A643" s="95" t="s">
        <v>551</v>
      </c>
      <c r="B643" s="161">
        <v>309</v>
      </c>
    </row>
    <row r="644" spans="1:2" s="156" customFormat="1" ht="15">
      <c r="A644" s="95" t="s">
        <v>552</v>
      </c>
      <c r="B644" s="161">
        <f>SUM(B645:B656)</f>
        <v>852</v>
      </c>
    </row>
    <row r="645" spans="1:2" s="156" customFormat="1" ht="15">
      <c r="A645" s="95" t="s">
        <v>553</v>
      </c>
      <c r="B645" s="161">
        <v>583</v>
      </c>
    </row>
    <row r="646" spans="1:2" s="156" customFormat="1" ht="15">
      <c r="A646" s="95" t="s">
        <v>554</v>
      </c>
      <c r="B646" s="161"/>
    </row>
    <row r="647" spans="1:2" s="156" customFormat="1" ht="15">
      <c r="A647" s="95" t="s">
        <v>555</v>
      </c>
      <c r="B647" s="161"/>
    </row>
    <row r="648" spans="1:2" s="156" customFormat="1" ht="15">
      <c r="A648" s="95" t="s">
        <v>556</v>
      </c>
      <c r="B648" s="161"/>
    </row>
    <row r="649" spans="1:2" s="156" customFormat="1" ht="15">
      <c r="A649" s="95" t="s">
        <v>557</v>
      </c>
      <c r="B649" s="161"/>
    </row>
    <row r="650" spans="1:2" s="156" customFormat="1" ht="15">
      <c r="A650" s="95" t="s">
        <v>558</v>
      </c>
      <c r="B650" s="161"/>
    </row>
    <row r="651" spans="1:2" s="156" customFormat="1" ht="15">
      <c r="A651" s="95" t="s">
        <v>559</v>
      </c>
      <c r="B651" s="161"/>
    </row>
    <row r="652" spans="1:2" s="156" customFormat="1" ht="15">
      <c r="A652" s="95" t="s">
        <v>560</v>
      </c>
      <c r="B652" s="161"/>
    </row>
    <row r="653" spans="1:2" s="156" customFormat="1" ht="15">
      <c r="A653" s="95" t="s">
        <v>561</v>
      </c>
      <c r="B653" s="161"/>
    </row>
    <row r="654" spans="1:2" s="156" customFormat="1" ht="15">
      <c r="A654" s="95" t="s">
        <v>562</v>
      </c>
      <c r="B654" s="161"/>
    </row>
    <row r="655" spans="1:2" s="156" customFormat="1" ht="15">
      <c r="A655" s="95" t="s">
        <v>563</v>
      </c>
      <c r="B655" s="161"/>
    </row>
    <row r="656" spans="1:2" s="156" customFormat="1" ht="15">
      <c r="A656" s="95" t="s">
        <v>564</v>
      </c>
      <c r="B656" s="161">
        <v>269</v>
      </c>
    </row>
    <row r="657" spans="1:2" s="156" customFormat="1" ht="15">
      <c r="A657" s="95" t="s">
        <v>565</v>
      </c>
      <c r="B657" s="161">
        <f>SUM(B658:B660)</f>
        <v>372</v>
      </c>
    </row>
    <row r="658" spans="1:2" s="156" customFormat="1" ht="15">
      <c r="A658" s="95" t="s">
        <v>566</v>
      </c>
      <c r="B658" s="161"/>
    </row>
    <row r="659" spans="1:2" s="156" customFormat="1" ht="15">
      <c r="A659" s="95" t="s">
        <v>567</v>
      </c>
      <c r="B659" s="161">
        <v>372</v>
      </c>
    </row>
    <row r="660" spans="1:2" s="156" customFormat="1" ht="15">
      <c r="A660" s="95" t="s">
        <v>568</v>
      </c>
      <c r="B660" s="161"/>
    </row>
    <row r="661" spans="1:2" s="156" customFormat="1" ht="15">
      <c r="A661" s="95" t="s">
        <v>569</v>
      </c>
      <c r="B661" s="161">
        <f>SUM(B662:B672)</f>
        <v>6553</v>
      </c>
    </row>
    <row r="662" spans="1:2" s="156" customFormat="1" ht="15">
      <c r="A662" s="95" t="s">
        <v>570</v>
      </c>
      <c r="B662" s="161">
        <v>1069</v>
      </c>
    </row>
    <row r="663" spans="1:2" s="156" customFormat="1" ht="15">
      <c r="A663" s="95" t="s">
        <v>571</v>
      </c>
      <c r="B663" s="161">
        <v>558</v>
      </c>
    </row>
    <row r="664" spans="1:2" s="156" customFormat="1" ht="15">
      <c r="A664" s="95" t="s">
        <v>572</v>
      </c>
      <c r="B664" s="161">
        <v>265</v>
      </c>
    </row>
    <row r="665" spans="1:2" s="156" customFormat="1" ht="15">
      <c r="A665" s="95" t="s">
        <v>573</v>
      </c>
      <c r="B665" s="161"/>
    </row>
    <row r="666" spans="1:2" s="156" customFormat="1" ht="15">
      <c r="A666" s="95" t="s">
        <v>574</v>
      </c>
      <c r="B666" s="161"/>
    </row>
    <row r="667" spans="1:2" s="156" customFormat="1" ht="15">
      <c r="A667" s="95" t="s">
        <v>575</v>
      </c>
      <c r="B667" s="161"/>
    </row>
    <row r="668" spans="1:2" s="156" customFormat="1" ht="15">
      <c r="A668" s="95" t="s">
        <v>576</v>
      </c>
      <c r="B668" s="161"/>
    </row>
    <row r="669" spans="1:2" s="156" customFormat="1" ht="15">
      <c r="A669" s="95" t="s">
        <v>577</v>
      </c>
      <c r="B669" s="161">
        <v>4489</v>
      </c>
    </row>
    <row r="670" spans="1:2" s="156" customFormat="1" ht="15">
      <c r="A670" s="95" t="s">
        <v>578</v>
      </c>
      <c r="B670" s="161">
        <v>172</v>
      </c>
    </row>
    <row r="671" spans="1:2" s="156" customFormat="1" ht="15">
      <c r="A671" s="95" t="s">
        <v>579</v>
      </c>
      <c r="B671" s="161"/>
    </row>
    <row r="672" spans="1:2" s="156" customFormat="1" ht="15">
      <c r="A672" s="95" t="s">
        <v>580</v>
      </c>
      <c r="B672" s="161"/>
    </row>
    <row r="673" spans="1:2" s="156" customFormat="1" ht="15">
      <c r="A673" s="95" t="s">
        <v>581</v>
      </c>
      <c r="B673" s="161">
        <f>SUM(B674:B675)</f>
        <v>0</v>
      </c>
    </row>
    <row r="674" spans="1:2" s="156" customFormat="1" ht="15">
      <c r="A674" s="95" t="s">
        <v>582</v>
      </c>
      <c r="B674" s="161"/>
    </row>
    <row r="675" spans="1:2" s="156" customFormat="1" ht="15">
      <c r="A675" s="95" t="s">
        <v>583</v>
      </c>
      <c r="B675" s="161"/>
    </row>
    <row r="676" spans="1:2" s="156" customFormat="1" ht="15">
      <c r="A676" s="95" t="s">
        <v>584</v>
      </c>
      <c r="B676" s="161">
        <f>SUM(B677:B679)</f>
        <v>384</v>
      </c>
    </row>
    <row r="677" spans="1:2" s="156" customFormat="1" ht="15">
      <c r="A677" s="95" t="s">
        <v>585</v>
      </c>
      <c r="B677" s="161">
        <v>124</v>
      </c>
    </row>
    <row r="678" spans="1:2" s="156" customFormat="1" ht="15">
      <c r="A678" s="95" t="s">
        <v>586</v>
      </c>
      <c r="B678" s="161"/>
    </row>
    <row r="679" spans="1:2" s="156" customFormat="1" ht="15">
      <c r="A679" s="95" t="s">
        <v>587</v>
      </c>
      <c r="B679" s="161">
        <v>260</v>
      </c>
    </row>
    <row r="680" spans="1:2" s="156" customFormat="1" ht="15">
      <c r="A680" s="95" t="s">
        <v>588</v>
      </c>
      <c r="B680" s="161">
        <f>SUM(B681:B684)</f>
        <v>3850</v>
      </c>
    </row>
    <row r="681" spans="1:2" s="156" customFormat="1" ht="15">
      <c r="A681" s="95" t="s">
        <v>589</v>
      </c>
      <c r="B681" s="161">
        <v>1090</v>
      </c>
    </row>
    <row r="682" spans="1:2" s="156" customFormat="1" ht="15">
      <c r="A682" s="95" t="s">
        <v>590</v>
      </c>
      <c r="B682" s="161">
        <v>2760</v>
      </c>
    </row>
    <row r="683" spans="1:2" s="156" customFormat="1" ht="15">
      <c r="A683" s="95" t="s">
        <v>591</v>
      </c>
      <c r="B683" s="161"/>
    </row>
    <row r="684" spans="1:2" s="156" customFormat="1" ht="15">
      <c r="A684" s="95" t="s">
        <v>592</v>
      </c>
      <c r="B684" s="161"/>
    </row>
    <row r="685" spans="1:2" s="156" customFormat="1" ht="15">
      <c r="A685" s="95" t="s">
        <v>593</v>
      </c>
      <c r="B685" s="161">
        <f>SUM(B686:B688)</f>
        <v>57200</v>
      </c>
    </row>
    <row r="686" spans="1:2" s="156" customFormat="1" ht="15">
      <c r="A686" s="95" t="s">
        <v>594</v>
      </c>
      <c r="B686" s="161"/>
    </row>
    <row r="687" spans="1:2" s="156" customFormat="1" ht="15">
      <c r="A687" s="95" t="s">
        <v>595</v>
      </c>
      <c r="B687" s="161">
        <v>57200</v>
      </c>
    </row>
    <row r="688" spans="1:2" s="156" customFormat="1" ht="15">
      <c r="A688" s="95" t="s">
        <v>596</v>
      </c>
      <c r="B688" s="161"/>
    </row>
    <row r="689" spans="1:2" s="156" customFormat="1" ht="15">
      <c r="A689" s="95" t="s">
        <v>597</v>
      </c>
      <c r="B689" s="161">
        <f>SUM(B690:B692)</f>
        <v>1809</v>
      </c>
    </row>
    <row r="690" spans="1:2" s="156" customFormat="1" ht="15">
      <c r="A690" s="95" t="s">
        <v>598</v>
      </c>
      <c r="B690" s="161">
        <v>1809</v>
      </c>
    </row>
    <row r="691" spans="1:2" s="156" customFormat="1" ht="15">
      <c r="A691" s="95" t="s">
        <v>599</v>
      </c>
      <c r="B691" s="161"/>
    </row>
    <row r="692" spans="1:2" s="156" customFormat="1" ht="15">
      <c r="A692" s="95" t="s">
        <v>600</v>
      </c>
      <c r="B692" s="161"/>
    </row>
    <row r="693" spans="1:2" s="156" customFormat="1" ht="15">
      <c r="A693" s="95" t="s">
        <v>601</v>
      </c>
      <c r="B693" s="161">
        <f>SUM(B694:B695)</f>
        <v>753</v>
      </c>
    </row>
    <row r="694" spans="1:2" s="156" customFormat="1" ht="15">
      <c r="A694" s="95" t="s">
        <v>602</v>
      </c>
      <c r="B694" s="161">
        <v>213</v>
      </c>
    </row>
    <row r="695" spans="1:2" s="156" customFormat="1" ht="15">
      <c r="A695" s="95" t="s">
        <v>603</v>
      </c>
      <c r="B695" s="161">
        <v>540</v>
      </c>
    </row>
    <row r="696" spans="1:2" s="156" customFormat="1" ht="15">
      <c r="A696" s="95" t="s">
        <v>604</v>
      </c>
      <c r="B696" s="161">
        <f>SUM(B697:B704)</f>
        <v>0</v>
      </c>
    </row>
    <row r="697" spans="1:2" s="156" customFormat="1" ht="15">
      <c r="A697" s="95" t="s">
        <v>101</v>
      </c>
      <c r="B697" s="161"/>
    </row>
    <row r="698" spans="1:2" s="156" customFormat="1" ht="15">
      <c r="A698" s="95" t="s">
        <v>102</v>
      </c>
      <c r="B698" s="161"/>
    </row>
    <row r="699" spans="1:2" s="156" customFormat="1" ht="15">
      <c r="A699" s="95" t="s">
        <v>103</v>
      </c>
      <c r="B699" s="161"/>
    </row>
    <row r="700" spans="1:2" s="156" customFormat="1" ht="15">
      <c r="A700" s="95" t="s">
        <v>143</v>
      </c>
      <c r="B700" s="161"/>
    </row>
    <row r="701" spans="1:2" s="156" customFormat="1" ht="15">
      <c r="A701" s="95" t="s">
        <v>605</v>
      </c>
      <c r="B701" s="161"/>
    </row>
    <row r="702" spans="1:2" s="156" customFormat="1" ht="15">
      <c r="A702" s="95" t="s">
        <v>606</v>
      </c>
      <c r="B702" s="161"/>
    </row>
    <row r="703" spans="1:2" s="156" customFormat="1" ht="15">
      <c r="A703" s="95" t="s">
        <v>110</v>
      </c>
      <c r="B703" s="161"/>
    </row>
    <row r="704" spans="1:2" s="156" customFormat="1" ht="15">
      <c r="A704" s="95" t="s">
        <v>607</v>
      </c>
      <c r="B704" s="161"/>
    </row>
    <row r="705" spans="1:2" s="156" customFormat="1" ht="15">
      <c r="A705" s="95" t="s">
        <v>608</v>
      </c>
      <c r="B705" s="161">
        <f>SUM(B706)</f>
        <v>0</v>
      </c>
    </row>
    <row r="706" spans="1:2" s="156" customFormat="1" ht="15">
      <c r="A706" s="95" t="s">
        <v>609</v>
      </c>
      <c r="B706" s="161"/>
    </row>
    <row r="707" spans="1:2" s="156" customFormat="1" ht="15">
      <c r="A707" s="233" t="s">
        <v>610</v>
      </c>
      <c r="B707" s="161">
        <f>SUM(B708)</f>
        <v>0</v>
      </c>
    </row>
    <row r="708" spans="1:2" s="156" customFormat="1" ht="15">
      <c r="A708" s="233" t="s">
        <v>611</v>
      </c>
      <c r="B708" s="161"/>
    </row>
    <row r="709" spans="1:2" s="156" customFormat="1" ht="15">
      <c r="A709" s="233" t="s">
        <v>612</v>
      </c>
      <c r="B709" s="161">
        <f>SUM(B710,B719,B723,B731,B737,B744,B750,B753,B756,B757,B758,B764,B765,B766,B781,)</f>
        <v>4521</v>
      </c>
    </row>
    <row r="710" spans="1:2" s="156" customFormat="1" ht="15">
      <c r="A710" s="233" t="s">
        <v>613</v>
      </c>
      <c r="B710" s="161">
        <f>SUM(B711:B718)</f>
        <v>621</v>
      </c>
    </row>
    <row r="711" spans="1:2" s="156" customFormat="1" ht="15">
      <c r="A711" s="233" t="s">
        <v>101</v>
      </c>
      <c r="B711" s="161">
        <v>621</v>
      </c>
    </row>
    <row r="712" spans="1:2" s="156" customFormat="1" ht="15">
      <c r="A712" s="233" t="s">
        <v>102</v>
      </c>
      <c r="B712" s="161"/>
    </row>
    <row r="713" spans="1:2" s="156" customFormat="1" ht="15">
      <c r="A713" s="233" t="s">
        <v>103</v>
      </c>
      <c r="B713" s="161"/>
    </row>
    <row r="714" spans="1:2" s="156" customFormat="1" ht="15">
      <c r="A714" s="233" t="s">
        <v>614</v>
      </c>
      <c r="B714" s="161"/>
    </row>
    <row r="715" spans="1:2" s="156" customFormat="1" ht="15">
      <c r="A715" s="233" t="s">
        <v>615</v>
      </c>
      <c r="B715" s="161"/>
    </row>
    <row r="716" spans="1:2" s="156" customFormat="1" ht="15">
      <c r="A716" s="233" t="s">
        <v>616</v>
      </c>
      <c r="B716" s="161"/>
    </row>
    <row r="717" spans="1:2" s="156" customFormat="1" ht="15">
      <c r="A717" s="233" t="s">
        <v>617</v>
      </c>
      <c r="B717" s="161"/>
    </row>
    <row r="718" spans="1:2" s="156" customFormat="1" ht="15">
      <c r="A718" s="233" t="s">
        <v>618</v>
      </c>
      <c r="B718" s="161"/>
    </row>
    <row r="719" spans="1:2" s="156" customFormat="1" ht="15">
      <c r="A719" s="233" t="s">
        <v>619</v>
      </c>
      <c r="B719" s="161">
        <f>SUM(B720:B722)</f>
        <v>0</v>
      </c>
    </row>
    <row r="720" spans="1:2" s="156" customFormat="1" ht="15">
      <c r="A720" s="233" t="s">
        <v>620</v>
      </c>
      <c r="B720" s="161"/>
    </row>
    <row r="721" spans="1:2" s="156" customFormat="1" ht="15">
      <c r="A721" s="233" t="s">
        <v>621</v>
      </c>
      <c r="B721" s="161"/>
    </row>
    <row r="722" spans="1:2" s="156" customFormat="1" ht="15">
      <c r="A722" s="233" t="s">
        <v>622</v>
      </c>
      <c r="B722" s="161"/>
    </row>
    <row r="723" spans="1:2" s="156" customFormat="1" ht="15">
      <c r="A723" s="233" t="s">
        <v>623</v>
      </c>
      <c r="B723" s="161">
        <f>SUM(B724:B730)</f>
        <v>1500</v>
      </c>
    </row>
    <row r="724" spans="1:2" s="156" customFormat="1" ht="15">
      <c r="A724" s="233" t="s">
        <v>624</v>
      </c>
      <c r="B724" s="161">
        <v>1500</v>
      </c>
    </row>
    <row r="725" spans="1:2" s="156" customFormat="1" ht="15">
      <c r="A725" s="233" t="s">
        <v>625</v>
      </c>
      <c r="B725" s="161"/>
    </row>
    <row r="726" spans="1:2" s="156" customFormat="1" ht="15">
      <c r="A726" s="233" t="s">
        <v>626</v>
      </c>
      <c r="B726" s="161"/>
    </row>
    <row r="727" spans="1:2" s="156" customFormat="1" ht="15">
      <c r="A727" s="233" t="s">
        <v>627</v>
      </c>
      <c r="B727" s="161"/>
    </row>
    <row r="728" spans="1:2" s="156" customFormat="1" ht="15">
      <c r="A728" s="233" t="s">
        <v>628</v>
      </c>
      <c r="B728" s="161"/>
    </row>
    <row r="729" spans="1:2" s="156" customFormat="1" ht="15">
      <c r="A729" s="233" t="s">
        <v>629</v>
      </c>
      <c r="B729" s="161"/>
    </row>
    <row r="730" spans="1:2" s="156" customFormat="1" ht="15">
      <c r="A730" s="233" t="s">
        <v>630</v>
      </c>
      <c r="B730" s="161"/>
    </row>
    <row r="731" spans="1:2" s="156" customFormat="1" ht="15">
      <c r="A731" s="233" t="s">
        <v>631</v>
      </c>
      <c r="B731" s="161">
        <f>SUM(B732:B736)</f>
        <v>2400</v>
      </c>
    </row>
    <row r="732" spans="1:2" s="156" customFormat="1" ht="15">
      <c r="A732" s="233" t="s">
        <v>632</v>
      </c>
      <c r="B732" s="161"/>
    </row>
    <row r="733" spans="1:2" s="156" customFormat="1" ht="15">
      <c r="A733" s="233" t="s">
        <v>633</v>
      </c>
      <c r="B733" s="161">
        <v>2400</v>
      </c>
    </row>
    <row r="734" spans="1:2" s="156" customFormat="1" ht="15">
      <c r="A734" s="233" t="s">
        <v>634</v>
      </c>
      <c r="B734" s="161"/>
    </row>
    <row r="735" spans="1:2" s="156" customFormat="1" ht="15">
      <c r="A735" s="233" t="s">
        <v>635</v>
      </c>
      <c r="B735" s="161"/>
    </row>
    <row r="736" spans="1:2" s="156" customFormat="1" ht="15">
      <c r="A736" s="233" t="s">
        <v>636</v>
      </c>
      <c r="B736" s="161"/>
    </row>
    <row r="737" spans="1:2" s="156" customFormat="1" ht="15">
      <c r="A737" s="233" t="s">
        <v>637</v>
      </c>
      <c r="B737" s="161">
        <f>SUM(B738:B743)</f>
        <v>0</v>
      </c>
    </row>
    <row r="738" spans="1:2" s="156" customFormat="1" ht="15">
      <c r="A738" s="233" t="s">
        <v>638</v>
      </c>
      <c r="B738" s="161"/>
    </row>
    <row r="739" spans="1:2" s="156" customFormat="1" ht="15">
      <c r="A739" s="233" t="s">
        <v>639</v>
      </c>
      <c r="B739" s="161"/>
    </row>
    <row r="740" spans="1:2" s="156" customFormat="1" ht="15">
      <c r="A740" s="233" t="s">
        <v>640</v>
      </c>
      <c r="B740" s="161"/>
    </row>
    <row r="741" spans="1:2" s="156" customFormat="1" ht="15">
      <c r="A741" s="233" t="s">
        <v>641</v>
      </c>
      <c r="B741" s="161"/>
    </row>
    <row r="742" spans="1:2" s="156" customFormat="1" ht="15">
      <c r="A742" s="233" t="s">
        <v>642</v>
      </c>
      <c r="B742" s="161"/>
    </row>
    <row r="743" spans="1:2" s="156" customFormat="1" ht="15">
      <c r="A743" s="233" t="s">
        <v>643</v>
      </c>
      <c r="B743" s="161"/>
    </row>
    <row r="744" spans="1:2" s="156" customFormat="1" ht="15">
      <c r="A744" s="233" t="s">
        <v>644</v>
      </c>
      <c r="B744" s="161">
        <f>SUM(B745:B749)</f>
        <v>0</v>
      </c>
    </row>
    <row r="745" spans="1:2" s="156" customFormat="1" ht="15">
      <c r="A745" s="233" t="s">
        <v>645</v>
      </c>
      <c r="B745" s="161"/>
    </row>
    <row r="746" spans="1:2" s="156" customFormat="1" ht="15">
      <c r="A746" s="233" t="s">
        <v>646</v>
      </c>
      <c r="B746" s="161"/>
    </row>
    <row r="747" spans="1:2" s="156" customFormat="1" ht="15">
      <c r="A747" s="233" t="s">
        <v>647</v>
      </c>
      <c r="B747" s="161"/>
    </row>
    <row r="748" spans="1:2" s="156" customFormat="1" ht="15">
      <c r="A748" s="233" t="s">
        <v>648</v>
      </c>
      <c r="B748" s="161"/>
    </row>
    <row r="749" spans="1:2" s="156" customFormat="1" ht="15">
      <c r="A749" s="233" t="s">
        <v>649</v>
      </c>
      <c r="B749" s="161"/>
    </row>
    <row r="750" spans="1:2" s="156" customFormat="1" ht="15">
      <c r="A750" s="233" t="s">
        <v>650</v>
      </c>
      <c r="B750" s="161">
        <f>SUM(B751:B752)</f>
        <v>0</v>
      </c>
    </row>
    <row r="751" spans="1:2" s="156" customFormat="1" ht="15">
      <c r="A751" s="233" t="s">
        <v>651</v>
      </c>
      <c r="B751" s="161"/>
    </row>
    <row r="752" spans="1:2" s="156" customFormat="1" ht="15">
      <c r="A752" s="233" t="s">
        <v>652</v>
      </c>
      <c r="B752" s="161"/>
    </row>
    <row r="753" spans="1:2" s="156" customFormat="1" ht="15">
      <c r="A753" s="233" t="s">
        <v>653</v>
      </c>
      <c r="B753" s="161">
        <f>SUM(B754:B755)</f>
        <v>0</v>
      </c>
    </row>
    <row r="754" spans="1:2" s="156" customFormat="1" ht="15">
      <c r="A754" s="233" t="s">
        <v>654</v>
      </c>
      <c r="B754" s="161"/>
    </row>
    <row r="755" spans="1:2" s="156" customFormat="1" ht="15">
      <c r="A755" s="233" t="s">
        <v>655</v>
      </c>
      <c r="B755" s="161"/>
    </row>
    <row r="756" spans="1:2" s="156" customFormat="1" ht="15">
      <c r="A756" s="233" t="s">
        <v>656</v>
      </c>
      <c r="B756" s="161"/>
    </row>
    <row r="757" spans="1:2" s="156" customFormat="1" ht="15">
      <c r="A757" s="233" t="s">
        <v>657</v>
      </c>
      <c r="B757" s="161"/>
    </row>
    <row r="758" spans="1:2" s="156" customFormat="1" ht="15">
      <c r="A758" s="233" t="s">
        <v>658</v>
      </c>
      <c r="B758" s="161">
        <f>SUM(B759:B763)</f>
        <v>0</v>
      </c>
    </row>
    <row r="759" spans="1:2" s="156" customFormat="1" ht="15">
      <c r="A759" s="233" t="s">
        <v>659</v>
      </c>
      <c r="B759" s="161"/>
    </row>
    <row r="760" spans="1:2" s="156" customFormat="1" ht="15">
      <c r="A760" s="233" t="s">
        <v>660</v>
      </c>
      <c r="B760" s="161"/>
    </row>
    <row r="761" spans="1:2" s="156" customFormat="1" ht="15">
      <c r="A761" s="233" t="s">
        <v>661</v>
      </c>
      <c r="B761" s="161"/>
    </row>
    <row r="762" spans="1:2" s="156" customFormat="1" ht="15">
      <c r="A762" s="233" t="s">
        <v>662</v>
      </c>
      <c r="B762" s="161"/>
    </row>
    <row r="763" spans="1:2" s="156" customFormat="1" ht="15">
      <c r="A763" s="233" t="s">
        <v>663</v>
      </c>
      <c r="B763" s="161"/>
    </row>
    <row r="764" spans="1:2" s="156" customFormat="1" ht="15">
      <c r="A764" s="233" t="s">
        <v>664</v>
      </c>
      <c r="B764" s="161"/>
    </row>
    <row r="765" spans="1:2" s="156" customFormat="1" ht="15">
      <c r="A765" s="233" t="s">
        <v>665</v>
      </c>
      <c r="B765" s="161"/>
    </row>
    <row r="766" spans="1:2" s="156" customFormat="1" ht="15">
      <c r="A766" s="233" t="s">
        <v>666</v>
      </c>
      <c r="B766" s="161">
        <f>SUM(B767:B780)</f>
        <v>0</v>
      </c>
    </row>
    <row r="767" spans="1:2" s="156" customFormat="1" ht="15">
      <c r="A767" s="233" t="s">
        <v>101</v>
      </c>
      <c r="B767" s="161"/>
    </row>
    <row r="768" spans="1:2" s="156" customFormat="1" ht="15">
      <c r="A768" s="233" t="s">
        <v>102</v>
      </c>
      <c r="B768" s="161"/>
    </row>
    <row r="769" spans="1:2" s="156" customFormat="1" ht="15">
      <c r="A769" s="233" t="s">
        <v>103</v>
      </c>
      <c r="B769" s="161"/>
    </row>
    <row r="770" spans="1:2" s="156" customFormat="1" ht="15">
      <c r="A770" s="233" t="s">
        <v>667</v>
      </c>
      <c r="B770" s="161"/>
    </row>
    <row r="771" spans="1:2" s="156" customFormat="1" ht="15">
      <c r="A771" s="233" t="s">
        <v>668</v>
      </c>
      <c r="B771" s="161"/>
    </row>
    <row r="772" spans="1:2" s="156" customFormat="1" ht="15">
      <c r="A772" s="233" t="s">
        <v>669</v>
      </c>
      <c r="B772" s="161"/>
    </row>
    <row r="773" spans="1:2" s="156" customFormat="1" ht="15">
      <c r="A773" s="233" t="s">
        <v>670</v>
      </c>
      <c r="B773" s="161"/>
    </row>
    <row r="774" spans="1:2" s="156" customFormat="1" ht="15">
      <c r="A774" s="233" t="s">
        <v>671</v>
      </c>
      <c r="B774" s="161"/>
    </row>
    <row r="775" spans="1:2" s="156" customFormat="1" ht="15">
      <c r="A775" s="233" t="s">
        <v>672</v>
      </c>
      <c r="B775" s="161"/>
    </row>
    <row r="776" spans="1:2" s="156" customFormat="1" ht="15">
      <c r="A776" s="233" t="s">
        <v>673</v>
      </c>
      <c r="B776" s="161"/>
    </row>
    <row r="777" spans="1:2" s="156" customFormat="1" ht="15">
      <c r="A777" s="233" t="s">
        <v>143</v>
      </c>
      <c r="B777" s="161"/>
    </row>
    <row r="778" spans="1:2" s="156" customFormat="1" ht="15">
      <c r="A778" s="233" t="s">
        <v>674</v>
      </c>
      <c r="B778" s="161"/>
    </row>
    <row r="779" spans="1:2" s="156" customFormat="1" ht="15">
      <c r="A779" s="233" t="s">
        <v>110</v>
      </c>
      <c r="B779" s="161"/>
    </row>
    <row r="780" spans="1:2" s="156" customFormat="1" ht="15">
      <c r="A780" s="233" t="s">
        <v>675</v>
      </c>
      <c r="B780" s="161"/>
    </row>
    <row r="781" spans="1:2" s="156" customFormat="1" ht="15">
      <c r="A781" s="233" t="s">
        <v>676</v>
      </c>
      <c r="B781" s="161"/>
    </row>
    <row r="782" spans="1:2" s="156" customFormat="1" ht="15">
      <c r="A782" s="233" t="s">
        <v>677</v>
      </c>
      <c r="B782" s="161">
        <f>SUM(B783,B794,B795,B798,B799,B800,)</f>
        <v>14803</v>
      </c>
    </row>
    <row r="783" spans="1:2" s="156" customFormat="1" ht="15">
      <c r="A783" s="233" t="s">
        <v>678</v>
      </c>
      <c r="B783" s="161">
        <f>SUM(B784:B793)</f>
        <v>3410</v>
      </c>
    </row>
    <row r="784" spans="1:2" s="156" customFormat="1" ht="15">
      <c r="A784" s="233" t="s">
        <v>101</v>
      </c>
      <c r="B784" s="161">
        <v>1540</v>
      </c>
    </row>
    <row r="785" spans="1:2" s="156" customFormat="1" ht="15">
      <c r="A785" s="233" t="s">
        <v>102</v>
      </c>
      <c r="B785" s="161"/>
    </row>
    <row r="786" spans="1:2" s="156" customFormat="1" ht="15">
      <c r="A786" s="233" t="s">
        <v>103</v>
      </c>
      <c r="B786" s="161"/>
    </row>
    <row r="787" spans="1:2" s="156" customFormat="1" ht="15">
      <c r="A787" s="233" t="s">
        <v>679</v>
      </c>
      <c r="B787" s="161">
        <v>1870</v>
      </c>
    </row>
    <row r="788" spans="1:2" s="156" customFormat="1" ht="15">
      <c r="A788" s="233" t="s">
        <v>680</v>
      </c>
      <c r="B788" s="161"/>
    </row>
    <row r="789" spans="1:2" s="156" customFormat="1" ht="15">
      <c r="A789" s="233" t="s">
        <v>681</v>
      </c>
      <c r="B789" s="161"/>
    </row>
    <row r="790" spans="1:2" s="156" customFormat="1" ht="15">
      <c r="A790" s="233" t="s">
        <v>682</v>
      </c>
      <c r="B790" s="161"/>
    </row>
    <row r="791" spans="1:2" s="156" customFormat="1" ht="15">
      <c r="A791" s="233" t="s">
        <v>683</v>
      </c>
      <c r="B791" s="161"/>
    </row>
    <row r="792" spans="1:2" s="156" customFormat="1" ht="15">
      <c r="A792" s="233" t="s">
        <v>684</v>
      </c>
      <c r="B792" s="161"/>
    </row>
    <row r="793" spans="1:2" s="156" customFormat="1" ht="15">
      <c r="A793" s="233" t="s">
        <v>685</v>
      </c>
      <c r="B793" s="161"/>
    </row>
    <row r="794" spans="1:2" s="156" customFormat="1" ht="15">
      <c r="A794" s="233" t="s">
        <v>686</v>
      </c>
      <c r="B794" s="161"/>
    </row>
    <row r="795" spans="1:2" s="156" customFormat="1" ht="15">
      <c r="A795" s="233" t="s">
        <v>687</v>
      </c>
      <c r="B795" s="161">
        <f>SUM(B796:B797)</f>
        <v>9605</v>
      </c>
    </row>
    <row r="796" spans="1:2" s="156" customFormat="1" ht="15">
      <c r="A796" s="233" t="s">
        <v>688</v>
      </c>
      <c r="B796" s="161">
        <v>9605</v>
      </c>
    </row>
    <row r="797" spans="1:2" s="156" customFormat="1" ht="15">
      <c r="A797" s="233" t="s">
        <v>689</v>
      </c>
      <c r="B797" s="161"/>
    </row>
    <row r="798" spans="1:2" s="156" customFormat="1" ht="15">
      <c r="A798" s="233" t="s">
        <v>690</v>
      </c>
      <c r="B798" s="161">
        <v>1788</v>
      </c>
    </row>
    <row r="799" spans="1:2" s="156" customFormat="1" ht="15">
      <c r="A799" s="233" t="s">
        <v>691</v>
      </c>
      <c r="B799" s="161"/>
    </row>
    <row r="800" spans="1:2" s="156" customFormat="1" ht="15">
      <c r="A800" s="233" t="s">
        <v>692</v>
      </c>
      <c r="B800" s="161"/>
    </row>
    <row r="801" spans="1:2" s="156" customFormat="1" ht="15">
      <c r="A801" s="233" t="s">
        <v>693</v>
      </c>
      <c r="B801" s="161">
        <f>SUM(B802,B827,B852,B878,B889,B900,B906,B913,B920,B923,)</f>
        <v>45914</v>
      </c>
    </row>
    <row r="802" spans="1:2" s="156" customFormat="1" ht="15">
      <c r="A802" s="233" t="s">
        <v>694</v>
      </c>
      <c r="B802" s="161">
        <f>SUM(B803:B826)</f>
        <v>19274</v>
      </c>
    </row>
    <row r="803" spans="1:2" s="156" customFormat="1" ht="15">
      <c r="A803" s="233" t="s">
        <v>695</v>
      </c>
      <c r="B803" s="161">
        <v>394</v>
      </c>
    </row>
    <row r="804" spans="1:2" s="156" customFormat="1" ht="15">
      <c r="A804" s="233" t="s">
        <v>696</v>
      </c>
      <c r="B804" s="161"/>
    </row>
    <row r="805" spans="1:2" s="156" customFormat="1" ht="15">
      <c r="A805" s="233" t="s">
        <v>697</v>
      </c>
      <c r="B805" s="161"/>
    </row>
    <row r="806" spans="1:2" s="156" customFormat="1" ht="15">
      <c r="A806" s="233" t="s">
        <v>698</v>
      </c>
      <c r="B806" s="161">
        <v>396</v>
      </c>
    </row>
    <row r="807" spans="1:2" s="156" customFormat="1" ht="15">
      <c r="A807" s="233" t="s">
        <v>699</v>
      </c>
      <c r="B807" s="161"/>
    </row>
    <row r="808" spans="1:2" s="156" customFormat="1" ht="15">
      <c r="A808" s="233" t="s">
        <v>700</v>
      </c>
      <c r="B808" s="161"/>
    </row>
    <row r="809" spans="1:2" s="156" customFormat="1" ht="15">
      <c r="A809" s="233" t="s">
        <v>701</v>
      </c>
      <c r="B809" s="161">
        <v>713</v>
      </c>
    </row>
    <row r="810" spans="1:2" s="156" customFormat="1" ht="15">
      <c r="A810" s="233" t="s">
        <v>702</v>
      </c>
      <c r="B810" s="161"/>
    </row>
    <row r="811" spans="1:2" s="156" customFormat="1" ht="15">
      <c r="A811" s="233" t="s">
        <v>703</v>
      </c>
      <c r="B811" s="161"/>
    </row>
    <row r="812" spans="1:2" s="156" customFormat="1" ht="15">
      <c r="A812" s="233" t="s">
        <v>704</v>
      </c>
      <c r="B812" s="161"/>
    </row>
    <row r="813" spans="1:2" s="156" customFormat="1" ht="15">
      <c r="A813" s="233" t="s">
        <v>705</v>
      </c>
      <c r="B813" s="161"/>
    </row>
    <row r="814" spans="1:2" s="156" customFormat="1" ht="15">
      <c r="A814" s="233" t="s">
        <v>706</v>
      </c>
      <c r="B814" s="161"/>
    </row>
    <row r="815" spans="1:2" s="156" customFormat="1" ht="15">
      <c r="A815" s="233" t="s">
        <v>707</v>
      </c>
      <c r="B815" s="161"/>
    </row>
    <row r="816" spans="1:2" s="156" customFormat="1" ht="15">
      <c r="A816" s="233" t="s">
        <v>708</v>
      </c>
      <c r="B816" s="161"/>
    </row>
    <row r="817" spans="1:2" s="156" customFormat="1" ht="15">
      <c r="A817" s="233" t="s">
        <v>709</v>
      </c>
      <c r="B817" s="161"/>
    </row>
    <row r="818" spans="1:2" s="156" customFormat="1" ht="15">
      <c r="A818" s="233" t="s">
        <v>710</v>
      </c>
      <c r="B818" s="161">
        <v>17471</v>
      </c>
    </row>
    <row r="819" spans="1:2" s="156" customFormat="1" ht="15">
      <c r="A819" s="233" t="s">
        <v>711</v>
      </c>
      <c r="B819" s="161"/>
    </row>
    <row r="820" spans="1:2" s="156" customFormat="1" ht="15">
      <c r="A820" s="233" t="s">
        <v>712</v>
      </c>
      <c r="B820" s="161"/>
    </row>
    <row r="821" spans="1:2" s="156" customFormat="1" ht="15">
      <c r="A821" s="233" t="s">
        <v>713</v>
      </c>
      <c r="B821" s="161"/>
    </row>
    <row r="822" spans="1:2" s="156" customFormat="1" ht="15">
      <c r="A822" s="233" t="s">
        <v>714</v>
      </c>
      <c r="B822" s="161"/>
    </row>
    <row r="823" spans="1:2" s="156" customFormat="1" ht="15">
      <c r="A823" s="233" t="s">
        <v>715</v>
      </c>
      <c r="B823" s="161"/>
    </row>
    <row r="824" spans="1:2" s="156" customFormat="1" ht="15">
      <c r="A824" s="233" t="s">
        <v>716</v>
      </c>
      <c r="B824" s="161"/>
    </row>
    <row r="825" spans="1:2" s="156" customFormat="1" ht="15">
      <c r="A825" s="233" t="s">
        <v>717</v>
      </c>
      <c r="B825" s="161"/>
    </row>
    <row r="826" spans="1:2" s="156" customFormat="1" ht="15">
      <c r="A826" s="233" t="s">
        <v>718</v>
      </c>
      <c r="B826" s="161">
        <v>300</v>
      </c>
    </row>
    <row r="827" spans="1:2" s="156" customFormat="1" ht="15">
      <c r="A827" s="233" t="s">
        <v>719</v>
      </c>
      <c r="B827" s="161">
        <f>SUM(B828:B851)</f>
        <v>781</v>
      </c>
    </row>
    <row r="828" spans="1:2" s="156" customFormat="1" ht="15">
      <c r="A828" s="233" t="s">
        <v>695</v>
      </c>
      <c r="B828" s="161">
        <v>116</v>
      </c>
    </row>
    <row r="829" spans="1:2" s="156" customFormat="1" ht="15">
      <c r="A829" s="233" t="s">
        <v>696</v>
      </c>
      <c r="B829" s="161"/>
    </row>
    <row r="830" spans="1:2" s="156" customFormat="1" ht="15">
      <c r="A830" s="233" t="s">
        <v>697</v>
      </c>
      <c r="B830" s="161"/>
    </row>
    <row r="831" spans="1:2" s="156" customFormat="1" ht="15">
      <c r="A831" s="233" t="s">
        <v>720</v>
      </c>
      <c r="B831" s="161">
        <v>365</v>
      </c>
    </row>
    <row r="832" spans="1:2" s="156" customFormat="1" ht="15">
      <c r="A832" s="233" t="s">
        <v>721</v>
      </c>
      <c r="B832" s="161"/>
    </row>
    <row r="833" spans="1:2" s="156" customFormat="1" ht="15">
      <c r="A833" s="233" t="s">
        <v>722</v>
      </c>
      <c r="B833" s="161"/>
    </row>
    <row r="834" spans="1:2" s="156" customFormat="1" ht="15">
      <c r="A834" s="233" t="s">
        <v>723</v>
      </c>
      <c r="B834" s="161">
        <v>200</v>
      </c>
    </row>
    <row r="835" spans="1:2" s="156" customFormat="1" ht="15">
      <c r="A835" s="233" t="s">
        <v>724</v>
      </c>
      <c r="B835" s="161"/>
    </row>
    <row r="836" spans="1:2" s="156" customFormat="1" ht="15">
      <c r="A836" s="233" t="s">
        <v>725</v>
      </c>
      <c r="B836" s="161"/>
    </row>
    <row r="837" spans="1:2" s="156" customFormat="1" ht="15">
      <c r="A837" s="233" t="s">
        <v>726</v>
      </c>
      <c r="B837" s="161"/>
    </row>
    <row r="838" spans="1:2" s="156" customFormat="1" ht="15">
      <c r="A838" s="233" t="s">
        <v>727</v>
      </c>
      <c r="B838" s="161"/>
    </row>
    <row r="839" spans="1:2" s="156" customFormat="1" ht="15">
      <c r="A839" s="233" t="s">
        <v>728</v>
      </c>
      <c r="B839" s="161"/>
    </row>
    <row r="840" spans="1:2" s="156" customFormat="1" ht="15">
      <c r="A840" s="233" t="s">
        <v>729</v>
      </c>
      <c r="B840" s="161"/>
    </row>
    <row r="841" spans="1:2" s="156" customFormat="1" ht="15">
      <c r="A841" s="233" t="s">
        <v>730</v>
      </c>
      <c r="B841" s="161"/>
    </row>
    <row r="842" spans="1:2" s="156" customFormat="1" ht="15">
      <c r="A842" s="233" t="s">
        <v>731</v>
      </c>
      <c r="B842" s="161"/>
    </row>
    <row r="843" spans="1:2" s="156" customFormat="1" ht="15">
      <c r="A843" s="233" t="s">
        <v>732</v>
      </c>
      <c r="B843" s="161"/>
    </row>
    <row r="844" spans="1:2" s="156" customFormat="1" ht="15">
      <c r="A844" s="233" t="s">
        <v>733</v>
      </c>
      <c r="B844" s="161"/>
    </row>
    <row r="845" spans="1:2" s="156" customFormat="1" ht="15">
      <c r="A845" s="233" t="s">
        <v>734</v>
      </c>
      <c r="B845" s="161"/>
    </row>
    <row r="846" spans="1:2" s="156" customFormat="1" ht="15">
      <c r="A846" s="233" t="s">
        <v>735</v>
      </c>
      <c r="B846" s="161"/>
    </row>
    <row r="847" spans="1:2" s="156" customFormat="1" ht="15">
      <c r="A847" s="233" t="s">
        <v>736</v>
      </c>
      <c r="B847" s="161">
        <v>100</v>
      </c>
    </row>
    <row r="848" spans="1:2" s="156" customFormat="1" ht="15">
      <c r="A848" s="233" t="s">
        <v>737</v>
      </c>
      <c r="B848" s="161"/>
    </row>
    <row r="849" spans="1:2" s="156" customFormat="1" ht="15">
      <c r="A849" s="233" t="s">
        <v>738</v>
      </c>
      <c r="B849" s="161"/>
    </row>
    <row r="850" spans="1:2" s="156" customFormat="1" ht="15">
      <c r="A850" s="233" t="s">
        <v>739</v>
      </c>
      <c r="B850" s="161"/>
    </row>
    <row r="851" spans="1:2" s="156" customFormat="1" ht="15">
      <c r="A851" s="233" t="s">
        <v>740</v>
      </c>
      <c r="B851" s="161"/>
    </row>
    <row r="852" spans="1:2" s="156" customFormat="1" ht="15">
      <c r="A852" s="233" t="s">
        <v>741</v>
      </c>
      <c r="B852" s="161">
        <f>SUM(B853:B877)</f>
        <v>2206</v>
      </c>
    </row>
    <row r="853" spans="1:2" s="156" customFormat="1" ht="15">
      <c r="A853" s="233" t="s">
        <v>695</v>
      </c>
      <c r="B853" s="161">
        <v>118</v>
      </c>
    </row>
    <row r="854" spans="1:2" s="156" customFormat="1" ht="15">
      <c r="A854" s="233" t="s">
        <v>696</v>
      </c>
      <c r="B854" s="161"/>
    </row>
    <row r="855" spans="1:2" s="156" customFormat="1" ht="15">
      <c r="A855" s="233" t="s">
        <v>697</v>
      </c>
      <c r="B855" s="161"/>
    </row>
    <row r="856" spans="1:2" s="156" customFormat="1" ht="15">
      <c r="A856" s="233" t="s">
        <v>742</v>
      </c>
      <c r="B856" s="161">
        <v>773</v>
      </c>
    </row>
    <row r="857" spans="1:2" s="156" customFormat="1" ht="15">
      <c r="A857" s="233" t="s">
        <v>743</v>
      </c>
      <c r="B857" s="161"/>
    </row>
    <row r="858" spans="1:2" s="156" customFormat="1" ht="15">
      <c r="A858" s="233" t="s">
        <v>744</v>
      </c>
      <c r="B858" s="161">
        <v>284</v>
      </c>
    </row>
    <row r="859" spans="1:2" s="156" customFormat="1" ht="15">
      <c r="A859" s="233" t="s">
        <v>745</v>
      </c>
      <c r="B859" s="161"/>
    </row>
    <row r="860" spans="1:2" s="156" customFormat="1" ht="15">
      <c r="A860" s="233" t="s">
        <v>746</v>
      </c>
      <c r="B860" s="161"/>
    </row>
    <row r="861" spans="1:2" s="156" customFormat="1" ht="15">
      <c r="A861" s="233" t="s">
        <v>747</v>
      </c>
      <c r="B861" s="161"/>
    </row>
    <row r="862" spans="1:2" s="156" customFormat="1" ht="15">
      <c r="A862" s="233" t="s">
        <v>748</v>
      </c>
      <c r="B862" s="161">
        <v>80</v>
      </c>
    </row>
    <row r="863" spans="1:2" s="156" customFormat="1" ht="15">
      <c r="A863" s="233" t="s">
        <v>749</v>
      </c>
      <c r="B863" s="161"/>
    </row>
    <row r="864" spans="1:2" s="156" customFormat="1" ht="15">
      <c r="A864" s="233" t="s">
        <v>750</v>
      </c>
      <c r="B864" s="161"/>
    </row>
    <row r="865" spans="1:2" s="156" customFormat="1" ht="15">
      <c r="A865" s="233" t="s">
        <v>751</v>
      </c>
      <c r="B865" s="161"/>
    </row>
    <row r="866" spans="1:2" s="156" customFormat="1" ht="15">
      <c r="A866" s="233" t="s">
        <v>752</v>
      </c>
      <c r="B866" s="161"/>
    </row>
    <row r="867" spans="1:2" s="156" customFormat="1" ht="15">
      <c r="A867" s="233" t="s">
        <v>753</v>
      </c>
      <c r="B867" s="161"/>
    </row>
    <row r="868" spans="1:2" s="156" customFormat="1" ht="15">
      <c r="A868" s="233" t="s">
        <v>754</v>
      </c>
      <c r="B868" s="161"/>
    </row>
    <row r="869" spans="1:2" s="156" customFormat="1" ht="15">
      <c r="A869" s="233" t="s">
        <v>755</v>
      </c>
      <c r="B869" s="161"/>
    </row>
    <row r="870" spans="1:2" s="156" customFormat="1" ht="15">
      <c r="A870" s="233" t="s">
        <v>756</v>
      </c>
      <c r="B870" s="161"/>
    </row>
    <row r="871" spans="1:2" s="156" customFormat="1" ht="15">
      <c r="A871" s="233" t="s">
        <v>757</v>
      </c>
      <c r="B871" s="161">
        <v>944</v>
      </c>
    </row>
    <row r="872" spans="1:2" s="156" customFormat="1" ht="15">
      <c r="A872" s="233" t="s">
        <v>758</v>
      </c>
      <c r="B872" s="161">
        <v>7</v>
      </c>
    </row>
    <row r="873" spans="1:2" s="156" customFormat="1" ht="15">
      <c r="A873" s="233" t="s">
        <v>759</v>
      </c>
      <c r="B873" s="161"/>
    </row>
    <row r="874" spans="1:2" s="156" customFormat="1" ht="15">
      <c r="A874" s="233" t="s">
        <v>732</v>
      </c>
      <c r="B874" s="161"/>
    </row>
    <row r="875" spans="1:2" s="156" customFormat="1" ht="15">
      <c r="A875" s="233" t="s">
        <v>760</v>
      </c>
      <c r="B875" s="161"/>
    </row>
    <row r="876" spans="1:2" s="156" customFormat="1" ht="15">
      <c r="A876" s="233" t="s">
        <v>761</v>
      </c>
      <c r="B876" s="161"/>
    </row>
    <row r="877" spans="1:2" s="156" customFormat="1" ht="15">
      <c r="A877" s="233" t="s">
        <v>762</v>
      </c>
      <c r="B877" s="161"/>
    </row>
    <row r="878" spans="1:2" s="156" customFormat="1" ht="15">
      <c r="A878" s="233" t="s">
        <v>763</v>
      </c>
      <c r="B878" s="161">
        <f>SUM(B879:B888)</f>
        <v>0</v>
      </c>
    </row>
    <row r="879" spans="1:2" s="156" customFormat="1" ht="15">
      <c r="A879" s="233" t="s">
        <v>695</v>
      </c>
      <c r="B879" s="161"/>
    </row>
    <row r="880" spans="1:2" s="156" customFormat="1" ht="15">
      <c r="A880" s="233" t="s">
        <v>696</v>
      </c>
      <c r="B880" s="161"/>
    </row>
    <row r="881" spans="1:2" s="156" customFormat="1" ht="15">
      <c r="A881" s="233" t="s">
        <v>697</v>
      </c>
      <c r="B881" s="161"/>
    </row>
    <row r="882" spans="1:2" s="156" customFormat="1" ht="15">
      <c r="A882" s="233" t="s">
        <v>764</v>
      </c>
      <c r="B882" s="161"/>
    </row>
    <row r="883" spans="1:2" s="156" customFormat="1" ht="15">
      <c r="A883" s="233" t="s">
        <v>765</v>
      </c>
      <c r="B883" s="161"/>
    </row>
    <row r="884" spans="1:2" s="156" customFormat="1" ht="15">
      <c r="A884" s="233" t="s">
        <v>766</v>
      </c>
      <c r="B884" s="161"/>
    </row>
    <row r="885" spans="1:2" s="156" customFormat="1" ht="15">
      <c r="A885" s="233" t="s">
        <v>767</v>
      </c>
      <c r="B885" s="161"/>
    </row>
    <row r="886" spans="1:2" s="156" customFormat="1" ht="15">
      <c r="A886" s="233" t="s">
        <v>768</v>
      </c>
      <c r="B886" s="161"/>
    </row>
    <row r="887" spans="1:2" s="156" customFormat="1" ht="15">
      <c r="A887" s="233" t="s">
        <v>769</v>
      </c>
      <c r="B887" s="161"/>
    </row>
    <row r="888" spans="1:2" s="156" customFormat="1" ht="15">
      <c r="A888" s="233" t="s">
        <v>770</v>
      </c>
      <c r="B888" s="161"/>
    </row>
    <row r="889" spans="1:2" s="156" customFormat="1" ht="15">
      <c r="A889" s="233" t="s">
        <v>771</v>
      </c>
      <c r="B889" s="161">
        <f>SUM(B890:B899)</f>
        <v>14000</v>
      </c>
    </row>
    <row r="890" spans="1:2" s="156" customFormat="1" ht="15">
      <c r="A890" s="233" t="s">
        <v>695</v>
      </c>
      <c r="B890" s="161"/>
    </row>
    <row r="891" spans="1:2" s="156" customFormat="1" ht="15">
      <c r="A891" s="233" t="s">
        <v>696</v>
      </c>
      <c r="B891" s="161"/>
    </row>
    <row r="892" spans="1:2" s="156" customFormat="1" ht="15">
      <c r="A892" s="233" t="s">
        <v>697</v>
      </c>
      <c r="B892" s="161"/>
    </row>
    <row r="893" spans="1:2" s="156" customFormat="1" ht="15">
      <c r="A893" s="233" t="s">
        <v>772</v>
      </c>
      <c r="B893" s="161">
        <v>11000</v>
      </c>
    </row>
    <row r="894" spans="1:2" s="156" customFormat="1" ht="15">
      <c r="A894" s="233" t="s">
        <v>773</v>
      </c>
      <c r="B894" s="161">
        <v>3000</v>
      </c>
    </row>
    <row r="895" spans="1:2" s="156" customFormat="1" ht="15">
      <c r="A895" s="233" t="s">
        <v>774</v>
      </c>
      <c r="B895" s="161"/>
    </row>
    <row r="896" spans="1:2" s="156" customFormat="1" ht="15">
      <c r="A896" s="233" t="s">
        <v>775</v>
      </c>
      <c r="B896" s="161"/>
    </row>
    <row r="897" spans="1:2" s="156" customFormat="1" ht="15">
      <c r="A897" s="233" t="s">
        <v>776</v>
      </c>
      <c r="B897" s="161"/>
    </row>
    <row r="898" spans="1:2" s="156" customFormat="1" ht="15">
      <c r="A898" s="233" t="s">
        <v>778</v>
      </c>
      <c r="B898" s="161"/>
    </row>
    <row r="899" spans="1:2" s="156" customFormat="1" ht="15">
      <c r="A899" s="233" t="s">
        <v>779</v>
      </c>
      <c r="B899" s="161"/>
    </row>
    <row r="900" spans="1:2" s="156" customFormat="1" ht="15">
      <c r="A900" s="233" t="s">
        <v>780</v>
      </c>
      <c r="B900" s="161">
        <f>SUM(B901:B905)</f>
        <v>0</v>
      </c>
    </row>
    <row r="901" spans="1:2" s="156" customFormat="1" ht="15">
      <c r="A901" s="233" t="s">
        <v>781</v>
      </c>
      <c r="B901" s="161"/>
    </row>
    <row r="902" spans="1:2" s="156" customFormat="1" ht="15">
      <c r="A902" s="233" t="s">
        <v>782</v>
      </c>
      <c r="B902" s="161"/>
    </row>
    <row r="903" spans="1:2" s="156" customFormat="1" ht="15">
      <c r="A903" s="233" t="s">
        <v>783</v>
      </c>
      <c r="B903" s="161"/>
    </row>
    <row r="904" spans="1:2" s="156" customFormat="1" ht="15">
      <c r="A904" s="233" t="s">
        <v>784</v>
      </c>
      <c r="B904" s="161"/>
    </row>
    <row r="905" spans="1:2" s="156" customFormat="1" ht="15">
      <c r="A905" s="233" t="s">
        <v>785</v>
      </c>
      <c r="B905" s="161"/>
    </row>
    <row r="906" spans="1:2" s="156" customFormat="1" ht="15">
      <c r="A906" s="233" t="s">
        <v>786</v>
      </c>
      <c r="B906" s="161">
        <f>SUM(B907:B912)</f>
        <v>7000</v>
      </c>
    </row>
    <row r="907" spans="1:2" s="156" customFormat="1" ht="15">
      <c r="A907" s="233" t="s">
        <v>787</v>
      </c>
      <c r="B907" s="161"/>
    </row>
    <row r="908" spans="1:2" s="156" customFormat="1" ht="15">
      <c r="A908" s="233" t="s">
        <v>788</v>
      </c>
      <c r="B908" s="161"/>
    </row>
    <row r="909" spans="1:2" s="156" customFormat="1" ht="15">
      <c r="A909" s="233" t="s">
        <v>789</v>
      </c>
      <c r="B909" s="161">
        <v>7000</v>
      </c>
    </row>
    <row r="910" spans="1:2" s="156" customFormat="1" ht="15">
      <c r="A910" s="233" t="s">
        <v>790</v>
      </c>
      <c r="B910" s="161"/>
    </row>
    <row r="911" spans="1:2" s="156" customFormat="1" ht="15">
      <c r="A911" s="233" t="s">
        <v>791</v>
      </c>
      <c r="B911" s="161"/>
    </row>
    <row r="912" spans="1:2" s="156" customFormat="1" ht="15">
      <c r="A912" s="233" t="s">
        <v>792</v>
      </c>
      <c r="B912" s="161"/>
    </row>
    <row r="913" spans="1:2" s="156" customFormat="1" ht="15">
      <c r="A913" s="233" t="s">
        <v>793</v>
      </c>
      <c r="B913" s="161">
        <f>SUM(B914:B919)</f>
        <v>2653</v>
      </c>
    </row>
    <row r="914" spans="1:2" s="156" customFormat="1" ht="15">
      <c r="A914" s="233" t="s">
        <v>794</v>
      </c>
      <c r="B914" s="161"/>
    </row>
    <row r="915" spans="1:2" s="156" customFormat="1" ht="15">
      <c r="A915" s="233" t="s">
        <v>795</v>
      </c>
      <c r="B915" s="161">
        <v>674</v>
      </c>
    </row>
    <row r="916" spans="1:2" s="156" customFormat="1" ht="15">
      <c r="A916" s="233" t="s">
        <v>796</v>
      </c>
      <c r="B916" s="161">
        <v>1979</v>
      </c>
    </row>
    <row r="917" spans="1:2" s="156" customFormat="1" ht="15">
      <c r="A917" s="233" t="s">
        <v>797</v>
      </c>
      <c r="B917" s="161"/>
    </row>
    <row r="918" spans="1:2" s="156" customFormat="1" ht="15">
      <c r="A918" s="233" t="s">
        <v>798</v>
      </c>
      <c r="B918" s="161"/>
    </row>
    <row r="919" spans="1:2" s="156" customFormat="1" ht="15">
      <c r="A919" s="233" t="s">
        <v>799</v>
      </c>
      <c r="B919" s="161"/>
    </row>
    <row r="920" spans="1:2" s="156" customFormat="1" ht="15">
      <c r="A920" s="233" t="s">
        <v>800</v>
      </c>
      <c r="B920" s="161">
        <f>SUM(B921:B922)</f>
        <v>0</v>
      </c>
    </row>
    <row r="921" spans="1:2" s="156" customFormat="1" ht="15">
      <c r="A921" s="233" t="s">
        <v>801</v>
      </c>
      <c r="B921" s="161"/>
    </row>
    <row r="922" spans="1:2" s="156" customFormat="1" ht="15">
      <c r="A922" s="233" t="s">
        <v>802</v>
      </c>
      <c r="B922" s="161"/>
    </row>
    <row r="923" spans="1:2" s="156" customFormat="1" ht="15">
      <c r="A923" s="233" t="s">
        <v>803</v>
      </c>
      <c r="B923" s="161">
        <f>SUM(B924:B925)</f>
        <v>0</v>
      </c>
    </row>
    <row r="924" spans="1:2" s="156" customFormat="1" ht="15">
      <c r="A924" s="233" t="s">
        <v>804</v>
      </c>
      <c r="B924" s="161"/>
    </row>
    <row r="925" spans="1:2" s="156" customFormat="1" ht="15">
      <c r="A925" s="233" t="s">
        <v>805</v>
      </c>
      <c r="B925" s="161"/>
    </row>
    <row r="926" spans="1:2" s="156" customFormat="1" ht="15">
      <c r="A926" s="233" t="s">
        <v>806</v>
      </c>
      <c r="B926" s="161">
        <f>SUM(B927,B950,B960,B970,B975,B982,B987,)</f>
        <v>11696</v>
      </c>
    </row>
    <row r="927" spans="1:2" s="156" customFormat="1" ht="15">
      <c r="A927" s="233" t="s">
        <v>808</v>
      </c>
      <c r="B927" s="161">
        <f>SUM(B928:B949)</f>
        <v>6472</v>
      </c>
    </row>
    <row r="928" spans="1:2" s="156" customFormat="1" ht="15">
      <c r="A928" s="233" t="s">
        <v>695</v>
      </c>
      <c r="B928" s="161">
        <v>1005</v>
      </c>
    </row>
    <row r="929" spans="1:2" s="156" customFormat="1" ht="15">
      <c r="A929" s="233" t="s">
        <v>696</v>
      </c>
      <c r="B929" s="161"/>
    </row>
    <row r="930" spans="1:2" s="156" customFormat="1" ht="15">
      <c r="A930" s="233" t="s">
        <v>697</v>
      </c>
      <c r="B930" s="161"/>
    </row>
    <row r="931" spans="1:2" s="156" customFormat="1" ht="15">
      <c r="A931" s="233" t="s">
        <v>809</v>
      </c>
      <c r="B931" s="161">
        <v>3615</v>
      </c>
    </row>
    <row r="932" spans="1:2" s="156" customFormat="1" ht="15">
      <c r="A932" s="233" t="s">
        <v>810</v>
      </c>
      <c r="B932" s="161">
        <v>844</v>
      </c>
    </row>
    <row r="933" spans="1:2" s="156" customFormat="1" ht="15">
      <c r="A933" s="233" t="s">
        <v>811</v>
      </c>
      <c r="B933" s="161"/>
    </row>
    <row r="934" spans="1:2" s="156" customFormat="1" ht="15">
      <c r="A934" s="233" t="s">
        <v>812</v>
      </c>
      <c r="B934" s="161"/>
    </row>
    <row r="935" spans="1:2" s="156" customFormat="1" ht="15">
      <c r="A935" s="233" t="s">
        <v>813</v>
      </c>
      <c r="B935" s="161"/>
    </row>
    <row r="936" spans="1:2" s="156" customFormat="1" ht="15">
      <c r="A936" s="233" t="s">
        <v>814</v>
      </c>
      <c r="B936" s="161">
        <v>400</v>
      </c>
    </row>
    <row r="937" spans="1:2" s="156" customFormat="1" ht="15">
      <c r="A937" s="233" t="s">
        <v>815</v>
      </c>
      <c r="B937" s="161"/>
    </row>
    <row r="938" spans="1:2" s="156" customFormat="1" ht="15">
      <c r="A938" s="233" t="s">
        <v>816</v>
      </c>
      <c r="B938" s="161"/>
    </row>
    <row r="939" spans="1:2" s="156" customFormat="1" ht="15">
      <c r="A939" s="233" t="s">
        <v>817</v>
      </c>
      <c r="B939" s="161"/>
    </row>
    <row r="940" spans="1:2" s="156" customFormat="1" ht="15">
      <c r="A940" s="233" t="s">
        <v>818</v>
      </c>
      <c r="B940" s="161"/>
    </row>
    <row r="941" spans="1:2" s="156" customFormat="1" ht="15">
      <c r="A941" s="233" t="s">
        <v>819</v>
      </c>
      <c r="B941" s="161"/>
    </row>
    <row r="942" spans="1:2" s="156" customFormat="1" ht="15">
      <c r="A942" s="233" t="s">
        <v>820</v>
      </c>
      <c r="B942" s="161"/>
    </row>
    <row r="943" spans="1:2" s="156" customFormat="1" ht="15">
      <c r="A943" s="233" t="s">
        <v>821</v>
      </c>
      <c r="B943" s="161"/>
    </row>
    <row r="944" spans="1:2" s="156" customFormat="1" ht="15">
      <c r="A944" s="233" t="s">
        <v>822</v>
      </c>
      <c r="B944" s="161"/>
    </row>
    <row r="945" spans="1:2" s="156" customFormat="1" ht="15">
      <c r="A945" s="233" t="s">
        <v>823</v>
      </c>
      <c r="B945" s="161"/>
    </row>
    <row r="946" spans="1:2" s="156" customFormat="1" ht="15">
      <c r="A946" s="233" t="s">
        <v>824</v>
      </c>
      <c r="B946" s="161"/>
    </row>
    <row r="947" spans="1:2" s="156" customFormat="1" ht="15">
      <c r="A947" s="233" t="s">
        <v>825</v>
      </c>
      <c r="B947" s="161"/>
    </row>
    <row r="948" spans="1:2" s="156" customFormat="1" ht="15">
      <c r="A948" s="233" t="s">
        <v>826</v>
      </c>
      <c r="B948" s="161"/>
    </row>
    <row r="949" spans="1:2" s="156" customFormat="1" ht="15">
      <c r="A949" s="233" t="s">
        <v>827</v>
      </c>
      <c r="B949" s="161">
        <v>608</v>
      </c>
    </row>
    <row r="950" spans="1:2" s="156" customFormat="1" ht="15">
      <c r="A950" s="233" t="s">
        <v>828</v>
      </c>
      <c r="B950" s="161">
        <f>SUM(B951:B959)</f>
        <v>0</v>
      </c>
    </row>
    <row r="951" spans="1:2" s="156" customFormat="1" ht="15">
      <c r="A951" s="233" t="s">
        <v>695</v>
      </c>
      <c r="B951" s="161"/>
    </row>
    <row r="952" spans="1:2" s="156" customFormat="1" ht="15">
      <c r="A952" s="233" t="s">
        <v>696</v>
      </c>
      <c r="B952" s="161"/>
    </row>
    <row r="953" spans="1:2" s="156" customFormat="1" ht="15">
      <c r="A953" s="233" t="s">
        <v>697</v>
      </c>
      <c r="B953" s="161"/>
    </row>
    <row r="954" spans="1:2" s="156" customFormat="1" ht="15">
      <c r="A954" s="233" t="s">
        <v>829</v>
      </c>
      <c r="B954" s="161"/>
    </row>
    <row r="955" spans="1:2" s="156" customFormat="1" ht="15">
      <c r="A955" s="233" t="s">
        <v>830</v>
      </c>
      <c r="B955" s="161"/>
    </row>
    <row r="956" spans="1:2" s="156" customFormat="1" ht="15">
      <c r="A956" s="233" t="s">
        <v>831</v>
      </c>
      <c r="B956" s="161"/>
    </row>
    <row r="957" spans="1:2" s="156" customFormat="1" ht="15">
      <c r="A957" s="233" t="s">
        <v>832</v>
      </c>
      <c r="B957" s="161"/>
    </row>
    <row r="958" spans="1:2" s="156" customFormat="1" ht="15">
      <c r="A958" s="233" t="s">
        <v>833</v>
      </c>
      <c r="B958" s="161"/>
    </row>
    <row r="959" spans="1:2" s="156" customFormat="1" ht="15">
      <c r="A959" s="233" t="s">
        <v>834</v>
      </c>
      <c r="B959" s="161"/>
    </row>
    <row r="960" spans="1:2" s="156" customFormat="1" ht="15">
      <c r="A960" s="233" t="s">
        <v>835</v>
      </c>
      <c r="B960" s="161">
        <f>SUM(B961:B969)</f>
        <v>0</v>
      </c>
    </row>
    <row r="961" spans="1:2" s="156" customFormat="1" ht="15">
      <c r="A961" s="233" t="s">
        <v>695</v>
      </c>
      <c r="B961" s="161"/>
    </row>
    <row r="962" spans="1:2" s="156" customFormat="1" ht="15">
      <c r="A962" s="233" t="s">
        <v>696</v>
      </c>
      <c r="B962" s="161"/>
    </row>
    <row r="963" spans="1:2" s="156" customFormat="1" ht="15">
      <c r="A963" s="233" t="s">
        <v>697</v>
      </c>
      <c r="B963" s="161"/>
    </row>
    <row r="964" spans="1:2" s="156" customFormat="1" ht="15">
      <c r="A964" s="233" t="s">
        <v>836</v>
      </c>
      <c r="B964" s="161"/>
    </row>
    <row r="965" spans="1:2" s="156" customFormat="1" ht="15">
      <c r="A965" s="233" t="s">
        <v>837</v>
      </c>
      <c r="B965" s="161"/>
    </row>
    <row r="966" spans="1:2" s="156" customFormat="1" ht="15">
      <c r="A966" s="233" t="s">
        <v>838</v>
      </c>
      <c r="B966" s="161"/>
    </row>
    <row r="967" spans="1:2" s="156" customFormat="1" ht="15">
      <c r="A967" s="233" t="s">
        <v>839</v>
      </c>
      <c r="B967" s="161"/>
    </row>
    <row r="968" spans="1:2" s="156" customFormat="1" ht="15">
      <c r="A968" s="233" t="s">
        <v>840</v>
      </c>
      <c r="B968" s="161"/>
    </row>
    <row r="969" spans="1:2" s="156" customFormat="1" ht="15">
      <c r="A969" s="233" t="s">
        <v>841</v>
      </c>
      <c r="B969" s="161"/>
    </row>
    <row r="970" spans="1:2" s="156" customFormat="1" ht="15">
      <c r="A970" s="233" t="s">
        <v>842</v>
      </c>
      <c r="B970" s="161">
        <f>SUM(B971:B974)</f>
        <v>994</v>
      </c>
    </row>
    <row r="971" spans="1:2" s="156" customFormat="1" ht="15">
      <c r="A971" s="233" t="s">
        <v>843</v>
      </c>
      <c r="B971" s="161">
        <v>300</v>
      </c>
    </row>
    <row r="972" spans="1:2" s="156" customFormat="1" ht="15">
      <c r="A972" s="233" t="s">
        <v>844</v>
      </c>
      <c r="B972" s="161">
        <v>553</v>
      </c>
    </row>
    <row r="973" spans="1:2" s="156" customFormat="1" ht="15">
      <c r="A973" s="233" t="s">
        <v>845</v>
      </c>
      <c r="B973" s="161">
        <v>141</v>
      </c>
    </row>
    <row r="974" spans="1:2" s="156" customFormat="1" ht="15">
      <c r="A974" s="233" t="s">
        <v>846</v>
      </c>
      <c r="B974" s="161"/>
    </row>
    <row r="975" spans="1:2" s="156" customFormat="1" ht="15">
      <c r="A975" s="233" t="s">
        <v>847</v>
      </c>
      <c r="B975" s="161">
        <f>SUM(B976:B981)</f>
        <v>0</v>
      </c>
    </row>
    <row r="976" spans="1:2" s="156" customFormat="1" ht="15">
      <c r="A976" s="233" t="s">
        <v>695</v>
      </c>
      <c r="B976" s="161"/>
    </row>
    <row r="977" spans="1:2" s="156" customFormat="1" ht="15">
      <c r="A977" s="233" t="s">
        <v>696</v>
      </c>
      <c r="B977" s="161"/>
    </row>
    <row r="978" spans="1:2" s="156" customFormat="1" ht="15">
      <c r="A978" s="233" t="s">
        <v>697</v>
      </c>
      <c r="B978" s="161"/>
    </row>
    <row r="979" spans="1:2" s="156" customFormat="1" ht="15">
      <c r="A979" s="233" t="s">
        <v>833</v>
      </c>
      <c r="B979" s="161"/>
    </row>
    <row r="980" spans="1:2" s="156" customFormat="1" ht="15">
      <c r="A980" s="233" t="s">
        <v>848</v>
      </c>
      <c r="B980" s="161"/>
    </row>
    <row r="981" spans="1:2" s="156" customFormat="1" ht="15">
      <c r="A981" s="233" t="s">
        <v>849</v>
      </c>
      <c r="B981" s="161"/>
    </row>
    <row r="982" spans="1:2" s="156" customFormat="1" ht="15">
      <c r="A982" s="233" t="s">
        <v>850</v>
      </c>
      <c r="B982" s="161">
        <f>SUM(B983:B986)</f>
        <v>4230</v>
      </c>
    </row>
    <row r="983" spans="1:2" s="156" customFormat="1" ht="15">
      <c r="A983" s="233" t="s">
        <v>851</v>
      </c>
      <c r="B983" s="161"/>
    </row>
    <row r="984" spans="1:2" s="156" customFormat="1" ht="15">
      <c r="A984" s="233" t="s">
        <v>852</v>
      </c>
      <c r="B984" s="161">
        <v>4230</v>
      </c>
    </row>
    <row r="985" spans="1:2" s="156" customFormat="1" ht="15">
      <c r="A985" s="233" t="s">
        <v>853</v>
      </c>
      <c r="B985" s="161"/>
    </row>
    <row r="986" spans="1:2" s="156" customFormat="1" ht="15">
      <c r="A986" s="233" t="s">
        <v>854</v>
      </c>
      <c r="B986" s="161"/>
    </row>
    <row r="987" spans="1:2" s="156" customFormat="1" ht="15">
      <c r="A987" s="233" t="s">
        <v>855</v>
      </c>
      <c r="B987" s="161">
        <f>SUM(B988:B989)</f>
        <v>0</v>
      </c>
    </row>
    <row r="988" spans="1:2" s="156" customFormat="1" ht="15">
      <c r="A988" s="233" t="s">
        <v>856</v>
      </c>
      <c r="B988" s="161"/>
    </row>
    <row r="989" spans="1:2" s="156" customFormat="1" ht="15">
      <c r="A989" s="233" t="s">
        <v>857</v>
      </c>
      <c r="B989" s="161"/>
    </row>
    <row r="990" spans="1:2" s="156" customFormat="1" ht="15">
      <c r="A990" s="233" t="s">
        <v>858</v>
      </c>
      <c r="B990" s="161">
        <f>SUM(B991,B1001,B1017,B1022,B1036,B1043,B1050,)</f>
        <v>3500</v>
      </c>
    </row>
    <row r="991" spans="1:2" s="156" customFormat="1" ht="15">
      <c r="A991" s="233" t="s">
        <v>859</v>
      </c>
      <c r="B991" s="161">
        <f>SUM(B992:B1000)</f>
        <v>0</v>
      </c>
    </row>
    <row r="992" spans="1:2" s="156" customFormat="1" ht="15">
      <c r="A992" s="233" t="s">
        <v>695</v>
      </c>
      <c r="B992" s="161"/>
    </row>
    <row r="993" spans="1:2" s="156" customFormat="1" ht="15">
      <c r="A993" s="233" t="s">
        <v>696</v>
      </c>
      <c r="B993" s="161"/>
    </row>
    <row r="994" spans="1:2" s="156" customFormat="1" ht="15">
      <c r="A994" s="233" t="s">
        <v>697</v>
      </c>
      <c r="B994" s="161"/>
    </row>
    <row r="995" spans="1:2" s="156" customFormat="1" ht="15">
      <c r="A995" s="233" t="s">
        <v>860</v>
      </c>
      <c r="B995" s="161"/>
    </row>
    <row r="996" spans="1:2" s="156" customFormat="1" ht="15">
      <c r="A996" s="233" t="s">
        <v>861</v>
      </c>
      <c r="B996" s="161"/>
    </row>
    <row r="997" spans="1:2" s="156" customFormat="1" ht="15">
      <c r="A997" s="233" t="s">
        <v>862</v>
      </c>
      <c r="B997" s="161"/>
    </row>
    <row r="998" spans="1:2" s="156" customFormat="1" ht="15">
      <c r="A998" s="233" t="s">
        <v>863</v>
      </c>
      <c r="B998" s="161"/>
    </row>
    <row r="999" spans="1:2" s="156" customFormat="1" ht="15">
      <c r="A999" s="233" t="s">
        <v>864</v>
      </c>
      <c r="B999" s="161"/>
    </row>
    <row r="1000" spans="1:2" s="156" customFormat="1" ht="15">
      <c r="A1000" s="233" t="s">
        <v>865</v>
      </c>
      <c r="B1000" s="161"/>
    </row>
    <row r="1001" spans="1:2" s="156" customFormat="1" ht="15">
      <c r="A1001" s="233" t="s">
        <v>866</v>
      </c>
      <c r="B1001" s="161">
        <f>SUM(B1002:B1016)</f>
        <v>0</v>
      </c>
    </row>
    <row r="1002" spans="1:2" s="156" customFormat="1" ht="15">
      <c r="A1002" s="233" t="s">
        <v>695</v>
      </c>
      <c r="B1002" s="161"/>
    </row>
    <row r="1003" spans="1:2" s="156" customFormat="1" ht="15">
      <c r="A1003" s="233" t="s">
        <v>696</v>
      </c>
      <c r="B1003" s="161"/>
    </row>
    <row r="1004" spans="1:2" s="156" customFormat="1" ht="15">
      <c r="A1004" s="233" t="s">
        <v>697</v>
      </c>
      <c r="B1004" s="161"/>
    </row>
    <row r="1005" spans="1:2" s="156" customFormat="1" ht="15">
      <c r="A1005" s="233" t="s">
        <v>867</v>
      </c>
      <c r="B1005" s="161"/>
    </row>
    <row r="1006" spans="1:2" s="156" customFormat="1" ht="15">
      <c r="A1006" s="233" t="s">
        <v>868</v>
      </c>
      <c r="B1006" s="161"/>
    </row>
    <row r="1007" spans="1:2" s="156" customFormat="1" ht="15">
      <c r="A1007" s="233" t="s">
        <v>869</v>
      </c>
      <c r="B1007" s="161"/>
    </row>
    <row r="1008" spans="1:2" s="156" customFormat="1" ht="15">
      <c r="A1008" s="233" t="s">
        <v>870</v>
      </c>
      <c r="B1008" s="161"/>
    </row>
    <row r="1009" spans="1:2" s="156" customFormat="1" ht="15">
      <c r="A1009" s="233" t="s">
        <v>871</v>
      </c>
      <c r="B1009" s="161"/>
    </row>
    <row r="1010" spans="1:2" s="156" customFormat="1" ht="15">
      <c r="A1010" s="233" t="s">
        <v>872</v>
      </c>
      <c r="B1010" s="161"/>
    </row>
    <row r="1011" spans="1:2" s="156" customFormat="1" ht="15">
      <c r="A1011" s="233" t="s">
        <v>873</v>
      </c>
      <c r="B1011" s="161"/>
    </row>
    <row r="1012" spans="1:2" s="156" customFormat="1" ht="15">
      <c r="A1012" s="233" t="s">
        <v>874</v>
      </c>
      <c r="B1012" s="161"/>
    </row>
    <row r="1013" spans="1:2" s="156" customFormat="1" ht="15">
      <c r="A1013" s="233" t="s">
        <v>875</v>
      </c>
      <c r="B1013" s="161"/>
    </row>
    <row r="1014" spans="1:2" s="156" customFormat="1" ht="15">
      <c r="A1014" s="233" t="s">
        <v>876</v>
      </c>
      <c r="B1014" s="161"/>
    </row>
    <row r="1015" spans="1:2" s="156" customFormat="1" ht="15">
      <c r="A1015" s="233" t="s">
        <v>877</v>
      </c>
      <c r="B1015" s="161"/>
    </row>
    <row r="1016" spans="1:2" s="156" customFormat="1" ht="15">
      <c r="A1016" s="233" t="s">
        <v>878</v>
      </c>
      <c r="B1016" s="161"/>
    </row>
    <row r="1017" spans="1:2" s="156" customFormat="1" ht="15">
      <c r="A1017" s="233" t="s">
        <v>879</v>
      </c>
      <c r="B1017" s="161">
        <f>SUM(B1018:B1021)</f>
        <v>0</v>
      </c>
    </row>
    <row r="1018" spans="1:2" s="156" customFormat="1" ht="15">
      <c r="A1018" s="233" t="s">
        <v>695</v>
      </c>
      <c r="B1018" s="161"/>
    </row>
    <row r="1019" spans="1:2" s="156" customFormat="1" ht="15">
      <c r="A1019" s="233" t="s">
        <v>696</v>
      </c>
      <c r="B1019" s="161"/>
    </row>
    <row r="1020" spans="1:2" s="156" customFormat="1" ht="15">
      <c r="A1020" s="233" t="s">
        <v>697</v>
      </c>
      <c r="B1020" s="161"/>
    </row>
    <row r="1021" spans="1:2" s="156" customFormat="1" ht="15">
      <c r="A1021" s="233" t="s">
        <v>880</v>
      </c>
      <c r="B1021" s="161"/>
    </row>
    <row r="1022" spans="1:2" s="156" customFormat="1" ht="15">
      <c r="A1022" s="233" t="s">
        <v>881</v>
      </c>
      <c r="B1022" s="161">
        <f>SUM(B1023:B1035)</f>
        <v>0</v>
      </c>
    </row>
    <row r="1023" spans="1:2" s="156" customFormat="1" ht="15">
      <c r="A1023" s="233" t="s">
        <v>695</v>
      </c>
      <c r="B1023" s="161"/>
    </row>
    <row r="1024" spans="1:2" s="156" customFormat="1" ht="15">
      <c r="A1024" s="233" t="s">
        <v>696</v>
      </c>
      <c r="B1024" s="161"/>
    </row>
    <row r="1025" spans="1:2" s="156" customFormat="1" ht="15">
      <c r="A1025" s="233" t="s">
        <v>697</v>
      </c>
      <c r="B1025" s="161"/>
    </row>
    <row r="1026" spans="1:2" s="156" customFormat="1" ht="15">
      <c r="A1026" s="233" t="s">
        <v>882</v>
      </c>
      <c r="B1026" s="161"/>
    </row>
    <row r="1027" spans="1:2" s="156" customFormat="1" ht="15">
      <c r="A1027" s="233" t="s">
        <v>883</v>
      </c>
      <c r="B1027" s="161"/>
    </row>
    <row r="1028" spans="1:2" s="156" customFormat="1" ht="15">
      <c r="A1028" s="233" t="s">
        <v>884</v>
      </c>
      <c r="B1028" s="161"/>
    </row>
    <row r="1029" spans="1:2" s="156" customFormat="1" ht="15">
      <c r="A1029" s="233" t="s">
        <v>885</v>
      </c>
      <c r="B1029" s="161"/>
    </row>
    <row r="1030" spans="1:2" s="156" customFormat="1" ht="15">
      <c r="A1030" s="233" t="s">
        <v>886</v>
      </c>
      <c r="B1030" s="161"/>
    </row>
    <row r="1031" spans="1:2" s="156" customFormat="1" ht="15">
      <c r="A1031" s="233" t="s">
        <v>887</v>
      </c>
      <c r="B1031" s="161"/>
    </row>
    <row r="1032" spans="1:2" s="156" customFormat="1" ht="15">
      <c r="A1032" s="233" t="s">
        <v>888</v>
      </c>
      <c r="B1032" s="161"/>
    </row>
    <row r="1033" spans="1:2" s="156" customFormat="1" ht="15">
      <c r="A1033" s="233" t="s">
        <v>833</v>
      </c>
      <c r="B1033" s="161"/>
    </row>
    <row r="1034" spans="1:2" s="156" customFormat="1" ht="15">
      <c r="A1034" s="233" t="s">
        <v>889</v>
      </c>
      <c r="B1034" s="161"/>
    </row>
    <row r="1035" spans="1:2" s="156" customFormat="1" ht="15">
      <c r="A1035" s="233" t="s">
        <v>890</v>
      </c>
      <c r="B1035" s="161"/>
    </row>
    <row r="1036" spans="1:2" s="156" customFormat="1" ht="15">
      <c r="A1036" s="233" t="s">
        <v>891</v>
      </c>
      <c r="B1036" s="161">
        <f>SUM(B1037:B1042)</f>
        <v>0</v>
      </c>
    </row>
    <row r="1037" spans="1:2" s="156" customFormat="1" ht="15">
      <c r="A1037" s="233" t="s">
        <v>695</v>
      </c>
      <c r="B1037" s="161"/>
    </row>
    <row r="1038" spans="1:2" s="156" customFormat="1" ht="15">
      <c r="A1038" s="233" t="s">
        <v>696</v>
      </c>
      <c r="B1038" s="161"/>
    </row>
    <row r="1039" spans="1:2" s="156" customFormat="1" ht="15">
      <c r="A1039" s="233" t="s">
        <v>697</v>
      </c>
      <c r="B1039" s="161"/>
    </row>
    <row r="1040" spans="1:2" s="156" customFormat="1" ht="15">
      <c r="A1040" s="233" t="s">
        <v>892</v>
      </c>
      <c r="B1040" s="161"/>
    </row>
    <row r="1041" spans="1:2" s="156" customFormat="1" ht="15">
      <c r="A1041" s="233" t="s">
        <v>893</v>
      </c>
      <c r="B1041" s="161"/>
    </row>
    <row r="1042" spans="1:2" s="156" customFormat="1" ht="15">
      <c r="A1042" s="233" t="s">
        <v>894</v>
      </c>
      <c r="B1042" s="161"/>
    </row>
    <row r="1043" spans="1:2" s="156" customFormat="1" ht="15">
      <c r="A1043" s="233" t="s">
        <v>895</v>
      </c>
      <c r="B1043" s="161">
        <f>SUM(B1044:B1049)</f>
        <v>3500</v>
      </c>
    </row>
    <row r="1044" spans="1:2" s="156" customFormat="1" ht="15">
      <c r="A1044" s="233" t="s">
        <v>695</v>
      </c>
      <c r="B1044" s="161"/>
    </row>
    <row r="1045" spans="1:2" s="156" customFormat="1" ht="15">
      <c r="A1045" s="233" t="s">
        <v>696</v>
      </c>
      <c r="B1045" s="161"/>
    </row>
    <row r="1046" spans="1:2" s="156" customFormat="1" ht="15">
      <c r="A1046" s="233" t="s">
        <v>697</v>
      </c>
      <c r="B1046" s="161"/>
    </row>
    <row r="1047" spans="1:2" s="156" customFormat="1" ht="15">
      <c r="A1047" s="233" t="s">
        <v>896</v>
      </c>
      <c r="B1047" s="161"/>
    </row>
    <row r="1048" spans="1:2" s="156" customFormat="1" ht="15">
      <c r="A1048" s="233" t="s">
        <v>897</v>
      </c>
      <c r="B1048" s="161">
        <v>3500</v>
      </c>
    </row>
    <row r="1049" spans="1:2" s="156" customFormat="1" ht="15">
      <c r="A1049" s="233" t="s">
        <v>898</v>
      </c>
      <c r="B1049" s="161"/>
    </row>
    <row r="1050" spans="1:2" s="156" customFormat="1" ht="15">
      <c r="A1050" s="233" t="s">
        <v>899</v>
      </c>
      <c r="B1050" s="161">
        <f>SUM(B1051:B1055)</f>
        <v>0</v>
      </c>
    </row>
    <row r="1051" spans="1:2" s="156" customFormat="1" ht="15">
      <c r="A1051" s="233" t="s">
        <v>900</v>
      </c>
      <c r="B1051" s="161"/>
    </row>
    <row r="1052" spans="1:2" s="156" customFormat="1" ht="15">
      <c r="A1052" s="233" t="s">
        <v>901</v>
      </c>
      <c r="B1052" s="161"/>
    </row>
    <row r="1053" spans="1:2" s="156" customFormat="1" ht="15">
      <c r="A1053" s="233" t="s">
        <v>902</v>
      </c>
      <c r="B1053" s="161"/>
    </row>
    <row r="1054" spans="1:2" s="156" customFormat="1" ht="15">
      <c r="A1054" s="233" t="s">
        <v>903</v>
      </c>
      <c r="B1054" s="161"/>
    </row>
    <row r="1055" spans="1:2" s="156" customFormat="1" ht="15">
      <c r="A1055" s="233" t="s">
        <v>904</v>
      </c>
      <c r="B1055" s="161"/>
    </row>
    <row r="1056" spans="1:2" s="156" customFormat="1" ht="15">
      <c r="A1056" s="233" t="s">
        <v>905</v>
      </c>
      <c r="B1056" s="161">
        <f>SUM(B1057,B1067,B1073,)</f>
        <v>172</v>
      </c>
    </row>
    <row r="1057" spans="1:2" s="156" customFormat="1" ht="15">
      <c r="A1057" s="233" t="s">
        <v>906</v>
      </c>
      <c r="B1057" s="161">
        <f>SUM(B1058:B1066)</f>
        <v>114</v>
      </c>
    </row>
    <row r="1058" spans="1:2" s="156" customFormat="1" ht="15">
      <c r="A1058" s="233" t="s">
        <v>695</v>
      </c>
      <c r="B1058" s="161"/>
    </row>
    <row r="1059" spans="1:2" s="156" customFormat="1" ht="15">
      <c r="A1059" s="233" t="s">
        <v>696</v>
      </c>
      <c r="B1059" s="161"/>
    </row>
    <row r="1060" spans="1:2" s="156" customFormat="1" ht="15">
      <c r="A1060" s="233" t="s">
        <v>697</v>
      </c>
      <c r="B1060" s="161"/>
    </row>
    <row r="1061" spans="1:2" s="156" customFormat="1" ht="15">
      <c r="A1061" s="233" t="s">
        <v>907</v>
      </c>
      <c r="B1061" s="161"/>
    </row>
    <row r="1062" spans="1:2" s="156" customFormat="1" ht="15">
      <c r="A1062" s="233" t="s">
        <v>908</v>
      </c>
      <c r="B1062" s="161"/>
    </row>
    <row r="1063" spans="1:2" s="156" customFormat="1" ht="15">
      <c r="A1063" s="233" t="s">
        <v>909</v>
      </c>
      <c r="B1063" s="161"/>
    </row>
    <row r="1064" spans="1:2" s="156" customFormat="1" ht="15">
      <c r="A1064" s="233" t="s">
        <v>910</v>
      </c>
      <c r="B1064" s="161"/>
    </row>
    <row r="1065" spans="1:2" s="156" customFormat="1" ht="15">
      <c r="A1065" s="233" t="s">
        <v>698</v>
      </c>
      <c r="B1065" s="161">
        <v>114</v>
      </c>
    </row>
    <row r="1066" spans="1:2" s="156" customFormat="1" ht="15">
      <c r="A1066" s="233" t="s">
        <v>911</v>
      </c>
      <c r="B1066" s="161"/>
    </row>
    <row r="1067" spans="1:2" s="156" customFormat="1" ht="15">
      <c r="A1067" s="233" t="s">
        <v>912</v>
      </c>
      <c r="B1067" s="161">
        <f>SUM(B1068:B1072)</f>
        <v>0</v>
      </c>
    </row>
    <row r="1068" spans="1:2" s="156" customFormat="1" ht="15">
      <c r="A1068" s="233" t="s">
        <v>695</v>
      </c>
      <c r="B1068" s="161"/>
    </row>
    <row r="1069" spans="1:2" s="156" customFormat="1" ht="15">
      <c r="A1069" s="233" t="s">
        <v>696</v>
      </c>
      <c r="B1069" s="161"/>
    </row>
    <row r="1070" spans="1:2" s="156" customFormat="1" ht="15">
      <c r="A1070" s="233" t="s">
        <v>697</v>
      </c>
      <c r="B1070" s="161"/>
    </row>
    <row r="1071" spans="1:2" s="156" customFormat="1" ht="15">
      <c r="A1071" s="233" t="s">
        <v>913</v>
      </c>
      <c r="B1071" s="161"/>
    </row>
    <row r="1072" spans="1:2" s="156" customFormat="1" ht="15">
      <c r="A1072" s="233" t="s">
        <v>914</v>
      </c>
      <c r="B1072" s="161"/>
    </row>
    <row r="1073" spans="1:2" s="156" customFormat="1" ht="15">
      <c r="A1073" s="233" t="s">
        <v>915</v>
      </c>
      <c r="B1073" s="161">
        <f>SUM(B1074:B1075)</f>
        <v>58</v>
      </c>
    </row>
    <row r="1074" spans="1:2" s="156" customFormat="1" ht="15">
      <c r="A1074" s="233" t="s">
        <v>916</v>
      </c>
      <c r="B1074" s="161"/>
    </row>
    <row r="1075" spans="1:2" s="156" customFormat="1" ht="15">
      <c r="A1075" s="233" t="s">
        <v>917</v>
      </c>
      <c r="B1075" s="161">
        <v>58</v>
      </c>
    </row>
    <row r="1076" spans="1:2" s="156" customFormat="1" ht="15">
      <c r="A1076" s="233" t="s">
        <v>918</v>
      </c>
      <c r="B1076" s="161">
        <f>SUM(B1077,B1084,B1090,)</f>
        <v>0</v>
      </c>
    </row>
    <row r="1077" spans="1:2" s="156" customFormat="1" ht="15">
      <c r="A1077" s="233" t="s">
        <v>919</v>
      </c>
      <c r="B1077" s="161">
        <f>SUM(B1078:B1083)</f>
        <v>0</v>
      </c>
    </row>
    <row r="1078" spans="1:2" s="156" customFormat="1" ht="15">
      <c r="A1078" s="233" t="s">
        <v>695</v>
      </c>
      <c r="B1078" s="161"/>
    </row>
    <row r="1079" spans="1:2" s="156" customFormat="1" ht="15">
      <c r="A1079" s="233" t="s">
        <v>696</v>
      </c>
      <c r="B1079" s="161"/>
    </row>
    <row r="1080" spans="1:2" s="156" customFormat="1" ht="15">
      <c r="A1080" s="233" t="s">
        <v>697</v>
      </c>
      <c r="B1080" s="161"/>
    </row>
    <row r="1081" spans="1:2" s="156" customFormat="1" ht="15">
      <c r="A1081" s="233" t="s">
        <v>920</v>
      </c>
      <c r="B1081" s="161"/>
    </row>
    <row r="1082" spans="1:2" s="156" customFormat="1" ht="15">
      <c r="A1082" s="233" t="s">
        <v>698</v>
      </c>
      <c r="B1082" s="161"/>
    </row>
    <row r="1083" spans="1:2" s="156" customFormat="1" ht="15">
      <c r="A1083" s="233" t="s">
        <v>921</v>
      </c>
      <c r="B1083" s="161"/>
    </row>
    <row r="1084" spans="1:2" s="156" customFormat="1" ht="15">
      <c r="A1084" s="233" t="s">
        <v>922</v>
      </c>
      <c r="B1084" s="161">
        <f>SUM(B1085:B1089)</f>
        <v>0</v>
      </c>
    </row>
    <row r="1085" spans="1:2" s="156" customFormat="1" ht="15">
      <c r="A1085" s="233" t="s">
        <v>923</v>
      </c>
      <c r="B1085" s="161"/>
    </row>
    <row r="1086" spans="1:2" s="156" customFormat="1" ht="15">
      <c r="A1086" s="182" t="s">
        <v>924</v>
      </c>
      <c r="B1086" s="161"/>
    </row>
    <row r="1087" spans="1:2" s="156" customFormat="1" ht="15">
      <c r="A1087" s="233" t="s">
        <v>925</v>
      </c>
      <c r="B1087" s="161"/>
    </row>
    <row r="1088" spans="1:2" s="156" customFormat="1" ht="15">
      <c r="A1088" s="233" t="s">
        <v>926</v>
      </c>
      <c r="B1088" s="161"/>
    </row>
    <row r="1089" spans="1:2" s="156" customFormat="1" ht="15">
      <c r="A1089" s="233" t="s">
        <v>927</v>
      </c>
      <c r="B1089" s="161"/>
    </row>
    <row r="1090" spans="1:2" s="156" customFormat="1" ht="15">
      <c r="A1090" s="233" t="s">
        <v>928</v>
      </c>
      <c r="B1090" s="161"/>
    </row>
    <row r="1091" spans="1:2" s="156" customFormat="1" ht="15">
      <c r="A1091" s="233" t="s">
        <v>929</v>
      </c>
      <c r="B1091" s="161">
        <f>SUM(B1092:B1100)</f>
        <v>0</v>
      </c>
    </row>
    <row r="1092" spans="1:2" s="156" customFormat="1" ht="15">
      <c r="A1092" s="233" t="s">
        <v>930</v>
      </c>
      <c r="B1092" s="161"/>
    </row>
    <row r="1093" spans="1:2" s="156" customFormat="1" ht="15">
      <c r="A1093" s="233" t="s">
        <v>931</v>
      </c>
      <c r="B1093" s="161"/>
    </row>
    <row r="1094" spans="1:2" s="156" customFormat="1" ht="15">
      <c r="A1094" s="233" t="s">
        <v>932</v>
      </c>
      <c r="B1094" s="161"/>
    </row>
    <row r="1095" spans="1:2" s="156" customFormat="1" ht="15">
      <c r="A1095" s="233" t="s">
        <v>933</v>
      </c>
      <c r="B1095" s="161"/>
    </row>
    <row r="1096" spans="1:2" s="156" customFormat="1" ht="15">
      <c r="A1096" s="233" t="s">
        <v>934</v>
      </c>
      <c r="B1096" s="161"/>
    </row>
    <row r="1097" spans="1:2" s="156" customFormat="1" ht="15">
      <c r="A1097" s="233" t="s">
        <v>694</v>
      </c>
      <c r="B1097" s="161"/>
    </row>
    <row r="1098" spans="1:2" s="156" customFormat="1" ht="15">
      <c r="A1098" s="233" t="s">
        <v>935</v>
      </c>
      <c r="B1098" s="161"/>
    </row>
    <row r="1099" spans="1:2" s="156" customFormat="1" ht="15">
      <c r="A1099" s="233" t="s">
        <v>936</v>
      </c>
      <c r="B1099" s="161"/>
    </row>
    <row r="1100" spans="1:2" s="156" customFormat="1" ht="15">
      <c r="A1100" s="233" t="s">
        <v>937</v>
      </c>
      <c r="B1100" s="161"/>
    </row>
    <row r="1101" spans="1:2" s="156" customFormat="1" ht="15">
      <c r="A1101" s="233" t="s">
        <v>938</v>
      </c>
      <c r="B1101" s="161">
        <f>SUM(B1102,B1121,B1140,B1149,B1164,)</f>
        <v>1467</v>
      </c>
    </row>
    <row r="1102" spans="1:2" s="156" customFormat="1" ht="15">
      <c r="A1102" s="233" t="s">
        <v>939</v>
      </c>
      <c r="B1102" s="161">
        <f>SUM(B1103:B1120)</f>
        <v>1430</v>
      </c>
    </row>
    <row r="1103" spans="1:2" s="156" customFormat="1" ht="15">
      <c r="A1103" s="233" t="s">
        <v>695</v>
      </c>
      <c r="B1103" s="161">
        <v>120</v>
      </c>
    </row>
    <row r="1104" spans="1:2" s="156" customFormat="1" ht="15">
      <c r="A1104" s="233" t="s">
        <v>696</v>
      </c>
      <c r="B1104" s="161"/>
    </row>
    <row r="1105" spans="1:2" s="156" customFormat="1" ht="15">
      <c r="A1105" s="233" t="s">
        <v>697</v>
      </c>
      <c r="B1105" s="161"/>
    </row>
    <row r="1106" spans="1:2" s="156" customFormat="1" ht="15">
      <c r="A1106" s="233" t="s">
        <v>940</v>
      </c>
      <c r="B1106" s="161"/>
    </row>
    <row r="1107" spans="1:2" s="156" customFormat="1" ht="15">
      <c r="A1107" s="233" t="s">
        <v>941</v>
      </c>
      <c r="B1107" s="161"/>
    </row>
    <row r="1108" spans="1:2" s="156" customFormat="1" ht="15">
      <c r="A1108" s="233" t="s">
        <v>942</v>
      </c>
      <c r="B1108" s="161"/>
    </row>
    <row r="1109" spans="1:2" s="156" customFormat="1" ht="15">
      <c r="A1109" s="233" t="s">
        <v>943</v>
      </c>
      <c r="B1109" s="161"/>
    </row>
    <row r="1110" spans="1:2" s="156" customFormat="1" ht="15">
      <c r="A1110" s="233" t="s">
        <v>944</v>
      </c>
      <c r="B1110" s="161"/>
    </row>
    <row r="1111" spans="1:2" s="156" customFormat="1" ht="15">
      <c r="A1111" s="233" t="s">
        <v>945</v>
      </c>
      <c r="B1111" s="161"/>
    </row>
    <row r="1112" spans="1:2" s="156" customFormat="1" ht="15">
      <c r="A1112" s="233" t="s">
        <v>946</v>
      </c>
      <c r="B1112" s="161"/>
    </row>
    <row r="1113" spans="1:2" s="156" customFormat="1" ht="15">
      <c r="A1113" s="233" t="s">
        <v>947</v>
      </c>
      <c r="B1113" s="161"/>
    </row>
    <row r="1114" spans="1:2" s="156" customFormat="1" ht="15">
      <c r="A1114" s="233" t="s">
        <v>948</v>
      </c>
      <c r="B1114" s="161"/>
    </row>
    <row r="1115" spans="1:2" s="156" customFormat="1" ht="15">
      <c r="A1115" s="233" t="s">
        <v>949</v>
      </c>
      <c r="B1115" s="161"/>
    </row>
    <row r="1116" spans="1:2" s="156" customFormat="1" ht="15">
      <c r="A1116" s="233" t="s">
        <v>950</v>
      </c>
      <c r="B1116" s="161"/>
    </row>
    <row r="1117" spans="1:2" s="156" customFormat="1" ht="15">
      <c r="A1117" s="233" t="s">
        <v>951</v>
      </c>
      <c r="B1117" s="161"/>
    </row>
    <row r="1118" spans="1:2" s="156" customFormat="1" ht="15">
      <c r="A1118" s="233" t="s">
        <v>952</v>
      </c>
      <c r="B1118" s="161"/>
    </row>
    <row r="1119" spans="1:2" s="156" customFormat="1" ht="15">
      <c r="A1119" s="233" t="s">
        <v>698</v>
      </c>
      <c r="B1119" s="161">
        <v>1310</v>
      </c>
    </row>
    <row r="1120" spans="1:2" s="156" customFormat="1" ht="15">
      <c r="A1120" s="233" t="s">
        <v>953</v>
      </c>
      <c r="B1120" s="161"/>
    </row>
    <row r="1121" spans="1:2" s="156" customFormat="1" ht="15">
      <c r="A1121" s="233" t="s">
        <v>954</v>
      </c>
      <c r="B1121" s="161">
        <f>SUM(B1122:B1139)</f>
        <v>0</v>
      </c>
    </row>
    <row r="1122" spans="1:2" s="156" customFormat="1" ht="15">
      <c r="A1122" s="233" t="s">
        <v>695</v>
      </c>
      <c r="B1122" s="161"/>
    </row>
    <row r="1123" spans="1:2" s="156" customFormat="1" ht="15">
      <c r="A1123" s="233" t="s">
        <v>696</v>
      </c>
      <c r="B1123" s="161"/>
    </row>
    <row r="1124" spans="1:2" s="156" customFormat="1" ht="15">
      <c r="A1124" s="233" t="s">
        <v>697</v>
      </c>
      <c r="B1124" s="161"/>
    </row>
    <row r="1125" spans="1:2" s="156" customFormat="1" ht="15">
      <c r="A1125" s="233" t="s">
        <v>955</v>
      </c>
      <c r="B1125" s="161"/>
    </row>
    <row r="1126" spans="1:2" s="156" customFormat="1" ht="15">
      <c r="A1126" s="233" t="s">
        <v>956</v>
      </c>
      <c r="B1126" s="161"/>
    </row>
    <row r="1127" spans="1:2" s="156" customFormat="1" ht="15">
      <c r="A1127" s="233" t="s">
        <v>957</v>
      </c>
      <c r="B1127" s="161"/>
    </row>
    <row r="1128" spans="1:2" s="156" customFormat="1" ht="15">
      <c r="A1128" s="233" t="s">
        <v>958</v>
      </c>
      <c r="B1128" s="161"/>
    </row>
    <row r="1129" spans="1:2" s="156" customFormat="1" ht="15">
      <c r="A1129" s="233" t="s">
        <v>959</v>
      </c>
      <c r="B1129" s="161"/>
    </row>
    <row r="1130" spans="1:2" s="156" customFormat="1" ht="15">
      <c r="A1130" s="233" t="s">
        <v>960</v>
      </c>
      <c r="B1130" s="161"/>
    </row>
    <row r="1131" spans="1:2" s="156" customFormat="1" ht="15">
      <c r="A1131" s="233" t="s">
        <v>961</v>
      </c>
      <c r="B1131" s="161"/>
    </row>
    <row r="1132" spans="1:2" s="156" customFormat="1" ht="15">
      <c r="A1132" s="233" t="s">
        <v>962</v>
      </c>
      <c r="B1132" s="161"/>
    </row>
    <row r="1133" spans="1:2" s="156" customFormat="1" ht="15">
      <c r="A1133" s="233" t="s">
        <v>963</v>
      </c>
      <c r="B1133" s="161"/>
    </row>
    <row r="1134" spans="1:2" s="156" customFormat="1" ht="15">
      <c r="A1134" s="233" t="s">
        <v>964</v>
      </c>
      <c r="B1134" s="161"/>
    </row>
    <row r="1135" spans="1:2" s="156" customFormat="1" ht="15">
      <c r="A1135" s="233" t="s">
        <v>965</v>
      </c>
      <c r="B1135" s="161"/>
    </row>
    <row r="1136" spans="1:2" s="156" customFormat="1" ht="15">
      <c r="A1136" s="233" t="s">
        <v>966</v>
      </c>
      <c r="B1136" s="161"/>
    </row>
    <row r="1137" spans="1:2" s="156" customFormat="1" ht="15">
      <c r="A1137" s="233" t="s">
        <v>967</v>
      </c>
      <c r="B1137" s="161"/>
    </row>
    <row r="1138" spans="1:2" s="156" customFormat="1" ht="15">
      <c r="A1138" s="233" t="s">
        <v>698</v>
      </c>
      <c r="B1138" s="161"/>
    </row>
    <row r="1139" spans="1:2" s="156" customFormat="1" ht="15">
      <c r="A1139" s="233" t="s">
        <v>968</v>
      </c>
      <c r="B1139" s="161"/>
    </row>
    <row r="1140" spans="1:2" s="156" customFormat="1" ht="15">
      <c r="A1140" s="233" t="s">
        <v>969</v>
      </c>
      <c r="B1140" s="161">
        <f>SUM(B1141:B1148)</f>
        <v>0</v>
      </c>
    </row>
    <row r="1141" spans="1:2" s="156" customFormat="1" ht="15">
      <c r="A1141" s="233" t="s">
        <v>695</v>
      </c>
      <c r="B1141" s="161"/>
    </row>
    <row r="1142" spans="1:2" s="156" customFormat="1" ht="15">
      <c r="A1142" s="233" t="s">
        <v>696</v>
      </c>
      <c r="B1142" s="161"/>
    </row>
    <row r="1143" spans="1:2" s="156" customFormat="1" ht="15">
      <c r="A1143" s="233" t="s">
        <v>697</v>
      </c>
      <c r="B1143" s="161"/>
    </row>
    <row r="1144" spans="1:2" s="156" customFormat="1" ht="15">
      <c r="A1144" s="233" t="s">
        <v>970</v>
      </c>
      <c r="B1144" s="161"/>
    </row>
    <row r="1145" spans="1:2" s="156" customFormat="1" ht="15">
      <c r="A1145" s="233" t="s">
        <v>971</v>
      </c>
      <c r="B1145" s="161"/>
    </row>
    <row r="1146" spans="1:2" s="156" customFormat="1" ht="15">
      <c r="A1146" s="233" t="s">
        <v>972</v>
      </c>
      <c r="B1146" s="161"/>
    </row>
    <row r="1147" spans="1:2" s="156" customFormat="1" ht="15">
      <c r="A1147" s="233" t="s">
        <v>698</v>
      </c>
      <c r="B1147" s="161"/>
    </row>
    <row r="1148" spans="1:2" s="156" customFormat="1" ht="15">
      <c r="A1148" s="233" t="s">
        <v>973</v>
      </c>
      <c r="B1148" s="161"/>
    </row>
    <row r="1149" spans="1:2" s="156" customFormat="1" ht="15">
      <c r="A1149" s="233" t="s">
        <v>974</v>
      </c>
      <c r="B1149" s="161">
        <f>SUM(B1150:B1163)</f>
        <v>37</v>
      </c>
    </row>
    <row r="1150" spans="1:2" s="156" customFormat="1" ht="15">
      <c r="A1150" s="233" t="s">
        <v>695</v>
      </c>
      <c r="B1150" s="161">
        <v>37</v>
      </c>
    </row>
    <row r="1151" spans="1:2" s="156" customFormat="1" ht="15">
      <c r="A1151" s="233" t="s">
        <v>696</v>
      </c>
      <c r="B1151" s="161"/>
    </row>
    <row r="1152" spans="1:2" s="156" customFormat="1" ht="15">
      <c r="A1152" s="233" t="s">
        <v>697</v>
      </c>
      <c r="B1152" s="161"/>
    </row>
    <row r="1153" spans="1:2" s="156" customFormat="1" ht="15">
      <c r="A1153" s="233" t="s">
        <v>975</v>
      </c>
      <c r="B1153" s="161"/>
    </row>
    <row r="1154" spans="1:2" s="156" customFormat="1" ht="15">
      <c r="A1154" s="233" t="s">
        <v>976</v>
      </c>
      <c r="B1154" s="161"/>
    </row>
    <row r="1155" spans="1:2" s="156" customFormat="1" ht="15">
      <c r="A1155" s="233" t="s">
        <v>977</v>
      </c>
      <c r="B1155" s="161"/>
    </row>
    <row r="1156" spans="1:2" s="156" customFormat="1" ht="15">
      <c r="A1156" s="233" t="s">
        <v>978</v>
      </c>
      <c r="B1156" s="161"/>
    </row>
    <row r="1157" spans="1:2" s="156" customFormat="1" ht="15">
      <c r="A1157" s="233" t="s">
        <v>979</v>
      </c>
      <c r="B1157" s="161"/>
    </row>
    <row r="1158" spans="1:2" s="156" customFormat="1" ht="15">
      <c r="A1158" s="233" t="s">
        <v>980</v>
      </c>
      <c r="B1158" s="161"/>
    </row>
    <row r="1159" spans="1:2" s="156" customFormat="1" ht="15">
      <c r="A1159" s="233" t="s">
        <v>981</v>
      </c>
      <c r="B1159" s="161"/>
    </row>
    <row r="1160" spans="1:2" s="156" customFormat="1" ht="15">
      <c r="A1160" s="233" t="s">
        <v>982</v>
      </c>
      <c r="B1160" s="161"/>
    </row>
    <row r="1161" spans="1:2" s="156" customFormat="1" ht="15">
      <c r="A1161" s="233" t="s">
        <v>983</v>
      </c>
      <c r="B1161" s="161"/>
    </row>
    <row r="1162" spans="1:2" s="156" customFormat="1" ht="15">
      <c r="A1162" s="233" t="s">
        <v>984</v>
      </c>
      <c r="B1162" s="161"/>
    </row>
    <row r="1163" spans="1:2" s="156" customFormat="1" ht="15">
      <c r="A1163" s="233" t="s">
        <v>985</v>
      </c>
      <c r="B1163" s="161"/>
    </row>
    <row r="1164" spans="1:2" s="156" customFormat="1" ht="15">
      <c r="A1164" s="233" t="s">
        <v>986</v>
      </c>
      <c r="B1164" s="161"/>
    </row>
    <row r="1165" spans="1:2" s="156" customFormat="1" ht="15">
      <c r="A1165" s="233" t="s">
        <v>987</v>
      </c>
      <c r="B1165" s="161">
        <f>SUM(B1166,B1175,B1179,)</f>
        <v>25435</v>
      </c>
    </row>
    <row r="1166" spans="1:2" s="156" customFormat="1" ht="15">
      <c r="A1166" s="233" t="s">
        <v>988</v>
      </c>
      <c r="B1166" s="161">
        <f>SUM(B1167:B1174)</f>
        <v>17935</v>
      </c>
    </row>
    <row r="1167" spans="1:2" s="156" customFormat="1" ht="15">
      <c r="A1167" s="233" t="s">
        <v>989</v>
      </c>
      <c r="B1167" s="161"/>
    </row>
    <row r="1168" spans="1:2" s="156" customFormat="1" ht="15">
      <c r="A1168" s="233" t="s">
        <v>990</v>
      </c>
      <c r="B1168" s="161"/>
    </row>
    <row r="1169" spans="1:2" s="156" customFormat="1" ht="15">
      <c r="A1169" s="233" t="s">
        <v>991</v>
      </c>
      <c r="B1169" s="161">
        <v>17785</v>
      </c>
    </row>
    <row r="1170" spans="1:2" s="156" customFormat="1" ht="15">
      <c r="A1170" s="233" t="s">
        <v>992</v>
      </c>
      <c r="B1170" s="161"/>
    </row>
    <row r="1171" spans="1:2" s="156" customFormat="1" ht="15">
      <c r="A1171" s="233" t="s">
        <v>993</v>
      </c>
      <c r="B1171" s="161"/>
    </row>
    <row r="1172" spans="1:2" s="156" customFormat="1" ht="15">
      <c r="A1172" s="233" t="s">
        <v>994</v>
      </c>
      <c r="B1172" s="161">
        <v>150</v>
      </c>
    </row>
    <row r="1173" spans="1:2" s="156" customFormat="1" ht="15">
      <c r="A1173" s="233" t="s">
        <v>995</v>
      </c>
      <c r="B1173" s="161"/>
    </row>
    <row r="1174" spans="1:2" s="156" customFormat="1" ht="15">
      <c r="A1174" s="233" t="s">
        <v>996</v>
      </c>
      <c r="B1174" s="161"/>
    </row>
    <row r="1175" spans="1:2" s="156" customFormat="1" ht="15">
      <c r="A1175" s="233" t="s">
        <v>997</v>
      </c>
      <c r="B1175" s="161">
        <f>SUM(B1176:B1178)</f>
        <v>7500</v>
      </c>
    </row>
    <row r="1176" spans="1:2" s="156" customFormat="1" ht="15">
      <c r="A1176" s="233" t="s">
        <v>998</v>
      </c>
      <c r="B1176" s="161">
        <v>7500</v>
      </c>
    </row>
    <row r="1177" spans="1:2" s="156" customFormat="1" ht="15">
      <c r="A1177" s="233" t="s">
        <v>999</v>
      </c>
      <c r="B1177" s="161"/>
    </row>
    <row r="1178" spans="1:2" s="156" customFormat="1" ht="15">
      <c r="A1178" s="233" t="s">
        <v>1000</v>
      </c>
      <c r="B1178" s="161"/>
    </row>
    <row r="1179" spans="1:2" s="156" customFormat="1" ht="15">
      <c r="A1179" s="233" t="s">
        <v>1001</v>
      </c>
      <c r="B1179" s="161">
        <f>SUM(B1180:B1182)</f>
        <v>0</v>
      </c>
    </row>
    <row r="1180" spans="1:2" s="156" customFormat="1" ht="15">
      <c r="A1180" s="233" t="s">
        <v>1002</v>
      </c>
      <c r="B1180" s="161"/>
    </row>
    <row r="1181" spans="1:2" s="156" customFormat="1" ht="15">
      <c r="A1181" s="233" t="s">
        <v>1003</v>
      </c>
      <c r="B1181" s="161"/>
    </row>
    <row r="1182" spans="1:2" s="156" customFormat="1" ht="15">
      <c r="A1182" s="233" t="s">
        <v>1004</v>
      </c>
      <c r="B1182" s="161"/>
    </row>
    <row r="1183" spans="1:2" s="156" customFormat="1" ht="15">
      <c r="A1183" s="233" t="s">
        <v>1005</v>
      </c>
      <c r="B1183" s="161">
        <f>SUM(B1184,B1199,B1213,B1218,B1224,)</f>
        <v>311</v>
      </c>
    </row>
    <row r="1184" spans="1:2" s="156" customFormat="1" ht="15">
      <c r="A1184" s="233" t="s">
        <v>1006</v>
      </c>
      <c r="B1184" s="161">
        <f>SUM(B1185:B1198)</f>
        <v>229</v>
      </c>
    </row>
    <row r="1185" spans="1:2" s="156" customFormat="1" ht="15">
      <c r="A1185" s="233" t="s">
        <v>695</v>
      </c>
      <c r="B1185" s="161">
        <v>229</v>
      </c>
    </row>
    <row r="1186" spans="1:2" s="156" customFormat="1" ht="15">
      <c r="A1186" s="233" t="s">
        <v>696</v>
      </c>
      <c r="B1186" s="161"/>
    </row>
    <row r="1187" spans="1:2" s="156" customFormat="1" ht="15">
      <c r="A1187" s="233" t="s">
        <v>697</v>
      </c>
      <c r="B1187" s="161"/>
    </row>
    <row r="1188" spans="1:2" s="156" customFormat="1" ht="15">
      <c r="A1188" s="233" t="s">
        <v>1007</v>
      </c>
      <c r="B1188" s="161"/>
    </row>
    <row r="1189" spans="1:2" s="156" customFormat="1" ht="15">
      <c r="A1189" s="233" t="s">
        <v>1008</v>
      </c>
      <c r="B1189" s="161"/>
    </row>
    <row r="1190" spans="1:2" s="156" customFormat="1" ht="15">
      <c r="A1190" s="233" t="s">
        <v>1009</v>
      </c>
      <c r="B1190" s="161"/>
    </row>
    <row r="1191" spans="1:2" s="156" customFormat="1" ht="15">
      <c r="A1191" s="233" t="s">
        <v>1010</v>
      </c>
      <c r="B1191" s="161"/>
    </row>
    <row r="1192" spans="1:2" s="156" customFormat="1" ht="15">
      <c r="A1192" s="233" t="s">
        <v>1011</v>
      </c>
      <c r="B1192" s="161"/>
    </row>
    <row r="1193" spans="1:2" s="156" customFormat="1" ht="15">
      <c r="A1193" s="233" t="s">
        <v>1012</v>
      </c>
      <c r="B1193" s="161"/>
    </row>
    <row r="1194" spans="1:2" s="156" customFormat="1" ht="15">
      <c r="A1194" s="233" t="s">
        <v>1013</v>
      </c>
      <c r="B1194" s="161"/>
    </row>
    <row r="1195" spans="1:2" s="156" customFormat="1" ht="15">
      <c r="A1195" s="233" t="s">
        <v>1014</v>
      </c>
      <c r="B1195" s="161"/>
    </row>
    <row r="1196" spans="1:2" s="156" customFormat="1" ht="15">
      <c r="A1196" s="233" t="s">
        <v>1015</v>
      </c>
      <c r="B1196" s="161"/>
    </row>
    <row r="1197" spans="1:2" s="156" customFormat="1" ht="15">
      <c r="A1197" s="233" t="s">
        <v>698</v>
      </c>
      <c r="B1197" s="161"/>
    </row>
    <row r="1198" spans="1:2" s="156" customFormat="1" ht="15">
      <c r="A1198" s="233" t="s">
        <v>1016</v>
      </c>
      <c r="B1198" s="161"/>
    </row>
    <row r="1199" spans="1:2" s="156" customFormat="1" ht="15">
      <c r="A1199" s="233" t="s">
        <v>1017</v>
      </c>
      <c r="B1199" s="161">
        <f>SUM(B1200:B1212)</f>
        <v>52</v>
      </c>
    </row>
    <row r="1200" spans="1:2" s="156" customFormat="1" ht="15">
      <c r="A1200" s="233" t="s">
        <v>695</v>
      </c>
      <c r="B1200" s="161">
        <v>52</v>
      </c>
    </row>
    <row r="1201" spans="1:2" s="156" customFormat="1" ht="15">
      <c r="A1201" s="233" t="s">
        <v>696</v>
      </c>
      <c r="B1201" s="161"/>
    </row>
    <row r="1202" spans="1:2" s="156" customFormat="1" ht="15">
      <c r="A1202" s="233" t="s">
        <v>697</v>
      </c>
      <c r="B1202" s="161"/>
    </row>
    <row r="1203" spans="1:2" s="156" customFormat="1" ht="15">
      <c r="A1203" s="233" t="s">
        <v>1018</v>
      </c>
      <c r="B1203" s="161"/>
    </row>
    <row r="1204" spans="1:2" s="156" customFormat="1" ht="15">
      <c r="A1204" s="233" t="s">
        <v>1019</v>
      </c>
      <c r="B1204" s="161"/>
    </row>
    <row r="1205" spans="1:2" s="156" customFormat="1" ht="15">
      <c r="A1205" s="233" t="s">
        <v>1020</v>
      </c>
      <c r="B1205" s="161"/>
    </row>
    <row r="1206" spans="1:2" s="156" customFormat="1" ht="15">
      <c r="A1206" s="233" t="s">
        <v>1021</v>
      </c>
      <c r="B1206" s="161"/>
    </row>
    <row r="1207" spans="1:2" s="156" customFormat="1" ht="15">
      <c r="A1207" s="233" t="s">
        <v>1022</v>
      </c>
      <c r="B1207" s="161"/>
    </row>
    <row r="1208" spans="1:2" s="156" customFormat="1" ht="15">
      <c r="A1208" s="233" t="s">
        <v>1023</v>
      </c>
      <c r="B1208" s="161"/>
    </row>
    <row r="1209" spans="1:2" s="156" customFormat="1" ht="15">
      <c r="A1209" s="233" t="s">
        <v>1024</v>
      </c>
      <c r="B1209" s="161"/>
    </row>
    <row r="1210" spans="1:2" s="156" customFormat="1" ht="15">
      <c r="A1210" s="233" t="s">
        <v>1025</v>
      </c>
      <c r="B1210" s="161"/>
    </row>
    <row r="1211" spans="1:2" s="156" customFormat="1" ht="15">
      <c r="A1211" s="233" t="s">
        <v>698</v>
      </c>
      <c r="B1211" s="161"/>
    </row>
    <row r="1212" spans="1:2" s="156" customFormat="1" ht="15">
      <c r="A1212" s="233" t="s">
        <v>1026</v>
      </c>
      <c r="B1212" s="161"/>
    </row>
    <row r="1213" spans="1:2" s="156" customFormat="1" ht="15">
      <c r="A1213" s="233" t="s">
        <v>1027</v>
      </c>
      <c r="B1213" s="161">
        <f>SUM(B1214:B1217)</f>
        <v>0</v>
      </c>
    </row>
    <row r="1214" spans="1:2" s="156" customFormat="1" ht="15">
      <c r="A1214" s="233" t="s">
        <v>1028</v>
      </c>
      <c r="B1214" s="161"/>
    </row>
    <row r="1215" spans="1:2" s="156" customFormat="1" ht="15">
      <c r="A1215" s="233" t="s">
        <v>1029</v>
      </c>
      <c r="B1215" s="161"/>
    </row>
    <row r="1216" spans="1:2" s="156" customFormat="1" ht="15">
      <c r="A1216" s="233" t="s">
        <v>1030</v>
      </c>
      <c r="B1216" s="161"/>
    </row>
    <row r="1217" spans="1:2" s="156" customFormat="1" ht="15">
      <c r="A1217" s="233" t="s">
        <v>1031</v>
      </c>
      <c r="B1217" s="161"/>
    </row>
    <row r="1218" spans="1:2" s="156" customFormat="1" ht="15">
      <c r="A1218" s="233" t="s">
        <v>1032</v>
      </c>
      <c r="B1218" s="161">
        <f>SUM(B1219:B1223)</f>
        <v>0</v>
      </c>
    </row>
    <row r="1219" spans="1:2" s="156" customFormat="1" ht="15">
      <c r="A1219" s="233" t="s">
        <v>1033</v>
      </c>
      <c r="B1219" s="161"/>
    </row>
    <row r="1220" spans="1:2" s="156" customFormat="1" ht="15">
      <c r="A1220" s="233" t="s">
        <v>1034</v>
      </c>
      <c r="B1220" s="161"/>
    </row>
    <row r="1221" spans="1:2" s="156" customFormat="1" ht="15">
      <c r="A1221" s="233" t="s">
        <v>1035</v>
      </c>
      <c r="B1221" s="161"/>
    </row>
    <row r="1222" spans="1:2" s="156" customFormat="1" ht="15">
      <c r="A1222" s="233" t="s">
        <v>1036</v>
      </c>
      <c r="B1222" s="161"/>
    </row>
    <row r="1223" spans="1:2" s="156" customFormat="1" ht="15">
      <c r="A1223" s="233" t="s">
        <v>1037</v>
      </c>
      <c r="B1223" s="161"/>
    </row>
    <row r="1224" spans="1:2" s="156" customFormat="1" ht="15">
      <c r="A1224" s="233" t="s">
        <v>1038</v>
      </c>
      <c r="B1224" s="161">
        <f>SUM(B1225:B1235)</f>
        <v>30</v>
      </c>
    </row>
    <row r="1225" spans="1:2" s="156" customFormat="1" ht="15">
      <c r="A1225" s="233" t="s">
        <v>1039</v>
      </c>
      <c r="B1225" s="161"/>
    </row>
    <row r="1226" spans="1:2" s="156" customFormat="1" ht="15">
      <c r="A1226" s="233" t="s">
        <v>1040</v>
      </c>
      <c r="B1226" s="161"/>
    </row>
    <row r="1227" spans="1:2" s="156" customFormat="1" ht="15">
      <c r="A1227" s="233" t="s">
        <v>1041</v>
      </c>
      <c r="B1227" s="161"/>
    </row>
    <row r="1228" spans="1:2" s="156" customFormat="1" ht="15">
      <c r="A1228" s="233" t="s">
        <v>1042</v>
      </c>
      <c r="B1228" s="161"/>
    </row>
    <row r="1229" spans="1:2" s="156" customFormat="1" ht="15">
      <c r="A1229" s="233" t="s">
        <v>1043</v>
      </c>
      <c r="B1229" s="161"/>
    </row>
    <row r="1230" spans="1:2" s="156" customFormat="1" ht="15">
      <c r="A1230" s="233" t="s">
        <v>1044</v>
      </c>
      <c r="B1230" s="161"/>
    </row>
    <row r="1231" spans="1:2" s="156" customFormat="1" ht="15">
      <c r="A1231" s="233" t="s">
        <v>1045</v>
      </c>
      <c r="B1231" s="161"/>
    </row>
    <row r="1232" spans="1:2" s="156" customFormat="1" ht="15">
      <c r="A1232" s="233" t="s">
        <v>1046</v>
      </c>
      <c r="B1232" s="161">
        <v>30</v>
      </c>
    </row>
    <row r="1233" spans="1:2" s="156" customFormat="1" ht="15">
      <c r="A1233" s="233" t="s">
        <v>1047</v>
      </c>
      <c r="B1233" s="161"/>
    </row>
    <row r="1234" spans="1:2" s="156" customFormat="1" ht="15">
      <c r="A1234" s="233" t="s">
        <v>1048</v>
      </c>
      <c r="B1234" s="161"/>
    </row>
    <row r="1235" spans="1:2" s="156" customFormat="1" ht="15">
      <c r="A1235" s="233" t="s">
        <v>1049</v>
      </c>
      <c r="B1235" s="161"/>
    </row>
    <row r="1236" spans="1:2" s="156" customFormat="1" ht="15">
      <c r="A1236" s="233" t="s">
        <v>1050</v>
      </c>
      <c r="B1236" s="161">
        <f>SUM(B1237,B1249,B1255,B1261,B1269,B1282,B1286,B1292)</f>
        <v>536</v>
      </c>
    </row>
    <row r="1237" spans="1:2" s="156" customFormat="1" ht="15">
      <c r="A1237" s="233" t="s">
        <v>1051</v>
      </c>
      <c r="B1237" s="161">
        <f>SUM(B1238:B1248)</f>
        <v>186</v>
      </c>
    </row>
    <row r="1238" spans="1:2" s="156" customFormat="1" ht="15">
      <c r="A1238" s="233" t="s">
        <v>1052</v>
      </c>
      <c r="B1238" s="161">
        <v>186</v>
      </c>
    </row>
    <row r="1239" spans="1:2" s="156" customFormat="1" ht="15">
      <c r="A1239" s="233" t="s">
        <v>1053</v>
      </c>
      <c r="B1239" s="161"/>
    </row>
    <row r="1240" spans="1:2" s="156" customFormat="1" ht="15">
      <c r="A1240" s="233" t="s">
        <v>1054</v>
      </c>
      <c r="B1240" s="161"/>
    </row>
    <row r="1241" spans="1:2" s="156" customFormat="1" ht="15">
      <c r="A1241" s="233" t="s">
        <v>1055</v>
      </c>
      <c r="B1241" s="161"/>
    </row>
    <row r="1242" spans="1:2" s="156" customFormat="1" ht="15">
      <c r="A1242" s="233" t="s">
        <v>1056</v>
      </c>
      <c r="B1242" s="161"/>
    </row>
    <row r="1243" spans="1:2" s="156" customFormat="1" ht="15">
      <c r="A1243" s="233" t="s">
        <v>1057</v>
      </c>
      <c r="B1243" s="161"/>
    </row>
    <row r="1244" spans="1:2" s="156" customFormat="1" ht="15">
      <c r="A1244" s="233" t="s">
        <v>1058</v>
      </c>
      <c r="B1244" s="161"/>
    </row>
    <row r="1245" spans="1:2" s="156" customFormat="1" ht="15">
      <c r="A1245" s="233" t="s">
        <v>1059</v>
      </c>
      <c r="B1245" s="161"/>
    </row>
    <row r="1246" spans="1:2" s="156" customFormat="1" ht="15">
      <c r="A1246" s="233" t="s">
        <v>1060</v>
      </c>
      <c r="B1246" s="161"/>
    </row>
    <row r="1247" spans="1:2" s="156" customFormat="1" ht="15">
      <c r="A1247" s="233" t="s">
        <v>1061</v>
      </c>
      <c r="B1247" s="161"/>
    </row>
    <row r="1248" spans="1:2" s="156" customFormat="1" ht="15">
      <c r="A1248" s="233" t="s">
        <v>1062</v>
      </c>
      <c r="B1248" s="161"/>
    </row>
    <row r="1249" spans="1:2" s="156" customFormat="1" ht="15">
      <c r="A1249" s="233" t="s">
        <v>1063</v>
      </c>
      <c r="B1249" s="161">
        <f>SUM(B1250:B1254)</f>
        <v>350</v>
      </c>
    </row>
    <row r="1250" spans="1:2" s="156" customFormat="1" ht="15">
      <c r="A1250" s="233" t="s">
        <v>1052</v>
      </c>
      <c r="B1250" s="161">
        <v>350</v>
      </c>
    </row>
    <row r="1251" spans="1:2" s="156" customFormat="1" ht="15">
      <c r="A1251" s="233" t="s">
        <v>1064</v>
      </c>
      <c r="B1251" s="161"/>
    </row>
    <row r="1252" spans="1:2" s="156" customFormat="1" ht="15">
      <c r="A1252" s="233" t="s">
        <v>1054</v>
      </c>
      <c r="B1252" s="161"/>
    </row>
    <row r="1253" spans="1:2" s="156" customFormat="1" ht="15">
      <c r="A1253" s="233" t="s">
        <v>1065</v>
      </c>
      <c r="B1253" s="161"/>
    </row>
    <row r="1254" spans="1:2" s="156" customFormat="1" ht="15">
      <c r="A1254" s="233" t="s">
        <v>1066</v>
      </c>
      <c r="B1254" s="161"/>
    </row>
    <row r="1255" spans="1:2" s="156" customFormat="1" ht="15">
      <c r="A1255" s="233" t="s">
        <v>1067</v>
      </c>
      <c r="B1255" s="161">
        <f>SUM(B1256:B1260)</f>
        <v>0</v>
      </c>
    </row>
    <row r="1256" spans="1:2" s="156" customFormat="1" ht="15">
      <c r="A1256" s="233" t="s">
        <v>1052</v>
      </c>
      <c r="B1256" s="161"/>
    </row>
    <row r="1257" spans="1:2" s="156" customFormat="1" ht="15">
      <c r="A1257" s="233" t="s">
        <v>1053</v>
      </c>
      <c r="B1257" s="161"/>
    </row>
    <row r="1258" spans="1:2" s="156" customFormat="1" ht="15">
      <c r="A1258" s="233" t="s">
        <v>1054</v>
      </c>
      <c r="B1258" s="161"/>
    </row>
    <row r="1259" spans="1:2" s="156" customFormat="1" ht="15">
      <c r="A1259" s="233" t="s">
        <v>1068</v>
      </c>
      <c r="B1259" s="161"/>
    </row>
    <row r="1260" spans="1:2" s="156" customFormat="1" ht="15">
      <c r="A1260" s="233" t="s">
        <v>1069</v>
      </c>
      <c r="B1260" s="161"/>
    </row>
    <row r="1261" spans="1:2" s="156" customFormat="1" ht="15">
      <c r="A1261" s="233" t="s">
        <v>1070</v>
      </c>
      <c r="B1261" s="161">
        <f>SUM(B1262:B1268)</f>
        <v>0</v>
      </c>
    </row>
    <row r="1262" spans="1:2" s="156" customFormat="1" ht="15">
      <c r="A1262" s="233" t="s">
        <v>1052</v>
      </c>
      <c r="B1262" s="161"/>
    </row>
    <row r="1263" spans="1:2" s="156" customFormat="1" ht="15">
      <c r="A1263" s="233" t="s">
        <v>1053</v>
      </c>
      <c r="B1263" s="161"/>
    </row>
    <row r="1264" spans="1:2" s="156" customFormat="1" ht="15">
      <c r="A1264" s="233" t="s">
        <v>1054</v>
      </c>
      <c r="B1264" s="161"/>
    </row>
    <row r="1265" spans="1:2" s="156" customFormat="1" ht="15">
      <c r="A1265" s="233" t="s">
        <v>1071</v>
      </c>
      <c r="B1265" s="161"/>
    </row>
    <row r="1266" spans="1:2" s="156" customFormat="1" ht="15">
      <c r="A1266" s="233" t="s">
        <v>1072</v>
      </c>
      <c r="B1266" s="161"/>
    </row>
    <row r="1267" spans="1:2" s="156" customFormat="1" ht="15">
      <c r="A1267" s="233" t="s">
        <v>1061</v>
      </c>
      <c r="B1267" s="161"/>
    </row>
    <row r="1268" spans="1:2" s="156" customFormat="1" ht="15">
      <c r="A1268" s="233" t="s">
        <v>1073</v>
      </c>
      <c r="B1268" s="161"/>
    </row>
    <row r="1269" spans="1:2" s="156" customFormat="1" ht="15">
      <c r="A1269" s="233" t="s">
        <v>1074</v>
      </c>
      <c r="B1269" s="161">
        <f>SUM(B1270:B1281)</f>
        <v>0</v>
      </c>
    </row>
    <row r="1270" spans="1:2" s="156" customFormat="1" ht="15">
      <c r="A1270" s="233" t="s">
        <v>1052</v>
      </c>
      <c r="B1270" s="161"/>
    </row>
    <row r="1271" spans="1:2" s="156" customFormat="1" ht="15">
      <c r="A1271" s="233" t="s">
        <v>1053</v>
      </c>
      <c r="B1271" s="161"/>
    </row>
    <row r="1272" spans="1:2" s="156" customFormat="1" ht="15">
      <c r="A1272" s="233" t="s">
        <v>1054</v>
      </c>
      <c r="B1272" s="161"/>
    </row>
    <row r="1273" spans="1:2" s="156" customFormat="1" ht="15">
      <c r="A1273" s="233" t="s">
        <v>1075</v>
      </c>
      <c r="B1273" s="161"/>
    </row>
    <row r="1274" spans="1:2" s="156" customFormat="1" ht="15">
      <c r="A1274" s="233" t="s">
        <v>1076</v>
      </c>
      <c r="B1274" s="161"/>
    </row>
    <row r="1275" spans="1:2" s="156" customFormat="1" ht="15">
      <c r="A1275" s="233" t="s">
        <v>1077</v>
      </c>
      <c r="B1275" s="161"/>
    </row>
    <row r="1276" spans="1:2" s="156" customFormat="1" ht="15">
      <c r="A1276" s="233" t="s">
        <v>1078</v>
      </c>
      <c r="B1276" s="161"/>
    </row>
    <row r="1277" spans="1:2" s="156" customFormat="1" ht="15">
      <c r="A1277" s="233" t="s">
        <v>1079</v>
      </c>
      <c r="B1277" s="161"/>
    </row>
    <row r="1278" spans="1:2" s="156" customFormat="1" ht="15">
      <c r="A1278" s="233" t="s">
        <v>1080</v>
      </c>
      <c r="B1278" s="161"/>
    </row>
    <row r="1279" spans="1:2" s="156" customFormat="1" ht="15">
      <c r="A1279" s="233" t="s">
        <v>1081</v>
      </c>
      <c r="B1279" s="161"/>
    </row>
    <row r="1280" spans="1:2" s="156" customFormat="1" ht="15">
      <c r="A1280" s="233" t="s">
        <v>1082</v>
      </c>
      <c r="B1280" s="161"/>
    </row>
    <row r="1281" spans="1:2" s="156" customFormat="1" ht="15">
      <c r="A1281" s="233" t="s">
        <v>1083</v>
      </c>
      <c r="B1281" s="161"/>
    </row>
    <row r="1282" spans="1:2" s="156" customFormat="1" ht="15">
      <c r="A1282" s="233" t="s">
        <v>1084</v>
      </c>
      <c r="B1282" s="161">
        <f>SUM(B1283:B1285)</f>
        <v>0</v>
      </c>
    </row>
    <row r="1283" spans="1:2" s="156" customFormat="1" ht="15">
      <c r="A1283" s="233" t="s">
        <v>1085</v>
      </c>
      <c r="B1283" s="161"/>
    </row>
    <row r="1284" spans="1:2" s="156" customFormat="1" ht="15">
      <c r="A1284" s="233" t="s">
        <v>1086</v>
      </c>
      <c r="B1284" s="161"/>
    </row>
    <row r="1285" spans="1:2" s="156" customFormat="1" ht="15">
      <c r="A1285" s="233" t="s">
        <v>1087</v>
      </c>
      <c r="B1285" s="161"/>
    </row>
    <row r="1286" spans="1:2" s="156" customFormat="1" ht="15">
      <c r="A1286" s="233" t="s">
        <v>1088</v>
      </c>
      <c r="B1286" s="161">
        <f>SUM(B1287:B1291)</f>
        <v>0</v>
      </c>
    </row>
    <row r="1287" spans="1:2" s="156" customFormat="1" ht="15">
      <c r="A1287" s="233" t="s">
        <v>1089</v>
      </c>
      <c r="B1287" s="161"/>
    </row>
    <row r="1288" spans="1:2" s="156" customFormat="1" ht="15">
      <c r="A1288" s="233" t="s">
        <v>1090</v>
      </c>
      <c r="B1288" s="161"/>
    </row>
    <row r="1289" spans="1:2" s="156" customFormat="1" ht="15">
      <c r="A1289" s="233" t="s">
        <v>1091</v>
      </c>
      <c r="B1289" s="161"/>
    </row>
    <row r="1290" spans="1:2" s="156" customFormat="1" ht="15">
      <c r="A1290" s="233" t="s">
        <v>1092</v>
      </c>
      <c r="B1290" s="161"/>
    </row>
    <row r="1291" spans="1:2" s="156" customFormat="1" ht="15">
      <c r="A1291" s="233" t="s">
        <v>1093</v>
      </c>
      <c r="B1291" s="161"/>
    </row>
    <row r="1292" spans="1:2" s="156" customFormat="1" ht="15">
      <c r="A1292" s="233" t="s">
        <v>1094</v>
      </c>
      <c r="B1292" s="161"/>
    </row>
    <row r="1293" spans="1:2" s="156" customFormat="1" ht="15">
      <c r="A1293" s="233" t="s">
        <v>1095</v>
      </c>
      <c r="B1293" s="161">
        <v>10500</v>
      </c>
    </row>
    <row r="1294" spans="1:2" s="156" customFormat="1" ht="15">
      <c r="A1294" s="233" t="s">
        <v>1096</v>
      </c>
      <c r="B1294" s="161">
        <f>SUM(B1295)</f>
        <v>2080</v>
      </c>
    </row>
    <row r="1295" spans="1:2" s="156" customFormat="1" ht="15">
      <c r="A1295" s="233" t="s">
        <v>1097</v>
      </c>
      <c r="B1295" s="161">
        <f>SUM(B1296:B1299)</f>
        <v>2080</v>
      </c>
    </row>
    <row r="1296" spans="1:2" s="156" customFormat="1" ht="15">
      <c r="A1296" s="233" t="s">
        <v>1098</v>
      </c>
      <c r="B1296" s="161">
        <v>2080</v>
      </c>
    </row>
    <row r="1297" spans="1:2" s="156" customFormat="1" ht="15">
      <c r="A1297" s="233" t="s">
        <v>1099</v>
      </c>
      <c r="B1297" s="161"/>
    </row>
    <row r="1298" spans="1:2" s="156" customFormat="1" ht="15">
      <c r="A1298" s="233" t="s">
        <v>1100</v>
      </c>
      <c r="B1298" s="161"/>
    </row>
    <row r="1299" spans="1:2" s="156" customFormat="1" ht="15">
      <c r="A1299" s="233" t="s">
        <v>1101</v>
      </c>
      <c r="B1299" s="161"/>
    </row>
    <row r="1300" spans="1:2" s="156" customFormat="1" ht="15">
      <c r="A1300" s="95" t="s">
        <v>1102</v>
      </c>
      <c r="B1300" s="161">
        <f>SUM(B1301)</f>
        <v>0</v>
      </c>
    </row>
    <row r="1301" spans="1:2" s="156" customFormat="1" ht="15">
      <c r="A1301" s="95" t="s">
        <v>1103</v>
      </c>
      <c r="B1301" s="161"/>
    </row>
    <row r="1302" spans="1:2" s="156" customFormat="1" ht="15">
      <c r="A1302" s="95" t="s">
        <v>1104</v>
      </c>
      <c r="B1302" s="161">
        <f>SUM(B1303:B1304)</f>
        <v>11354</v>
      </c>
    </row>
    <row r="1303" spans="1:2" s="156" customFormat="1" ht="15">
      <c r="A1303" s="95" t="s">
        <v>1105</v>
      </c>
      <c r="B1303" s="161"/>
    </row>
    <row r="1304" spans="1:2" s="156" customFormat="1" ht="15">
      <c r="A1304" s="95" t="s">
        <v>1106</v>
      </c>
      <c r="B1304" s="161">
        <v>11354</v>
      </c>
    </row>
    <row r="1305" spans="1:2" s="156" customFormat="1" ht="15">
      <c r="A1305" s="95"/>
      <c r="B1305" s="161"/>
    </row>
    <row r="1306" spans="1:2" s="156" customFormat="1" ht="15">
      <c r="A1306" s="95"/>
      <c r="B1306" s="161"/>
    </row>
    <row r="1307" spans="1:2" s="156" customFormat="1" ht="15">
      <c r="A1307" s="181" t="s">
        <v>1107</v>
      </c>
      <c r="B1307" s="161">
        <f>SUM(B1302,B1300,B1294,B1293,B1236,B1183,B1165,B1101,B1091,B1076,B1056,B990,B926,B801,B782,B709,B638,B521,B465,B409,B355,B267,B255,B252,B5,)</f>
        <v>399709</v>
      </c>
    </row>
  </sheetData>
  <sheetProtection/>
  <protectedRanges>
    <protectedRange sqref="B1236:B1237 B1249 B1255 B1261 B1269 B1282 B1286 B1294:B1295" name="区域19_1"/>
    <protectedRange sqref="B696 B705 B707" name="区域15_1_1"/>
    <protectedRange sqref="B629" name="区域14_1"/>
    <protectedRange sqref="B510" name="区域13_1_1"/>
    <protectedRange sqref="B510" name="区域11_1"/>
    <protectedRange sqref="B353" name="区域9_1_1"/>
    <protectedRange sqref="B226 B232" name="区域6_1"/>
    <protectedRange sqref="B1301 B1303:B1304 B1296:B1299 B1287:B1293 B1283:B1285 B1270:B1281 B1262:B1268 B1256:B1260 B1250:B1254 B94:B106 B1238:B1248 B1225:B1235 B1219:B1223 B138:B150 B1214:B1217 B706 B1177:B1178 B1180:B1182 B708 B725:B730 B1150:B1164 B1141:B1148 B1122:B1139 B215:B219 B221:B225 B227:B231 B720:B722 B250:B251 B253:B254 B257:B266 B269:B270 B1092:B1100 B281:B286 B1085:B1090 B1078:B1083 B1074:B1075 B321:B328 B330:B338 B340:B346 B348:B352 B354 B1068:B1072 B767:B781 B1051:B1055 B378:B382 B1044:B1049 B388:B390 B1037:B1042 B1023:B1035 B1018:B1021 B1002:B1016 B416:B423 B425:B429 B992:B1000 B437:B440 B442:B445 B447:B452 B454:B456 B458:B459 B988:B989 B674:B675 B976:B981 B759:B765 B961:B969 B951:B959 B518:B520 B754:B757 B924:B925 B545 B921:B922 B556:B558 B751:B752 B745:B749 B901:B905 B579:B583 B738:B743 B601:B604 B879:B888 B697:B704 B610 B615:B616 B618:B619 B612 B625:B628" name="区域1_1_2"/>
    <protectedRange sqref="B7:B11 B13:B17" name="区域1_1_1_1"/>
    <protectedRange sqref="B12" name="区域1_2_1_1"/>
    <protectedRange sqref="B19:B26" name="区域1_1_2_1"/>
    <protectedRange sqref="B28:B37" name="区域1_1_3_1"/>
    <protectedRange sqref="B39:B49" name="区域1_1_4"/>
    <protectedRange sqref="B51:B60" name="区域1_1_5_1"/>
    <protectedRange sqref="B62:B71" name="区域1_1_6"/>
    <protectedRange sqref="B73:B83" name="区域1_1_7_1"/>
    <protectedRange sqref="B85:B92" name="区域1_1_8"/>
    <protectedRange sqref="B108:B116" name="区域1_1_9_1"/>
    <protectedRange sqref="B118:B125" name="区域1_1_10"/>
    <protectedRange sqref="B127:B136" name="区域1_1_11_1"/>
    <protectedRange sqref="B152:B157" name="区域1_1_12"/>
    <protectedRange sqref="B159:B165" name="区域1_1_13_1"/>
    <protectedRange sqref="B167:B171" name="区域1_1_14"/>
    <protectedRange sqref="B173:B178" name="区域1_1_15_1"/>
    <protectedRange sqref="B180:B185" name="区域1_1_16"/>
    <protectedRange sqref="B187:B192" name="区域1_1_17_1"/>
    <protectedRange sqref="B194:B199" name="区域1_1_18"/>
    <protectedRange sqref="B201:B205" name="区域1_1_19_1"/>
    <protectedRange sqref="B207:B213" name="区域1_1_20"/>
    <protectedRange sqref="B233:B248" name="区域1_1_21_1"/>
    <protectedRange sqref="B272:B279" name="区域1_1_22"/>
    <protectedRange sqref="B288:B294" name="区域1_1_23_1"/>
    <protectedRange sqref="B296:B303" name="区域1_1_24"/>
    <protectedRange sqref="B305:B319" name="区域1_1_25_1"/>
    <protectedRange sqref="B357:B360" name="区域1_1_26"/>
    <protectedRange sqref="B362:B369" name="区域1_1_27_1"/>
    <protectedRange sqref="B371:B376" name="区域1_1_28"/>
    <protectedRange sqref="B384:B386" name="区域1_1_29_1"/>
    <protectedRange sqref="B392:B394" name="区域1_1_30"/>
    <protectedRange sqref="B396:B400" name="区域1_1_31_1"/>
    <protectedRange sqref="B402:B408" name="区域1_1_32"/>
    <protectedRange sqref="B411:B414" name="区域1_1_33_1"/>
    <protectedRange sqref="B431:B435" name="区域1_1_34"/>
    <protectedRange sqref="B461:B464" name="区域1_1_35_1"/>
    <protectedRange sqref="B467:B481" name="区域1_1_36"/>
    <protectedRange sqref="B483:B489" name="区域1_1_37_1"/>
    <protectedRange sqref="B491:B500" name="区域1_1_38"/>
    <protectedRange sqref="B502:B509" name="区域1_1_39_1"/>
    <protectedRange sqref="B511:B516" name="区域1_1_40"/>
    <protectedRange sqref="B523:B535" name="区域1_1_41_1"/>
    <protectedRange sqref="B537:B543" name="区域1_1_42"/>
    <protectedRange sqref="B547:B554" name="区域1_1_43_1"/>
    <protectedRange sqref="B560:B568" name="区域1_1_44"/>
    <protectedRange sqref="B570:B576" name="区域1_1_45_1"/>
    <protectedRange sqref="B578" name="区域1_1_46"/>
    <protectedRange sqref="B585:B590" name="区域1_1_47_1"/>
    <protectedRange sqref="B592:B599" name="区域1_1_48"/>
    <protectedRange sqref="B606:B607" name="区域1_1_49_1"/>
    <protectedRange sqref="B609" name="区域1_1_50"/>
    <protectedRange sqref="B613" name="区域1_1_51_1"/>
    <protectedRange sqref="B621:B623" name="区域1_1_52"/>
    <protectedRange sqref="B630:B637" name="区域1_1_53_1"/>
    <protectedRange sqref="B640:B643" name="区域1_1_54"/>
    <protectedRange sqref="B645:B656" name="区域1_1_55_1"/>
    <protectedRange sqref="B658:B660" name="区域1_1_56"/>
    <protectedRange sqref="B662:B672" name="区域1_1_57_1"/>
    <protectedRange sqref="B677:B679" name="区域1_1_58"/>
    <protectedRange sqref="B681:B684" name="区域1_1_59_1"/>
    <protectedRange sqref="B686:B688" name="区域1_1_60"/>
    <protectedRange sqref="B690:B692" name="区域1_1_61_1"/>
    <protectedRange sqref="B694:B695" name="区域1_1_62"/>
    <protectedRange sqref="B711:B718" name="区域1_1_63_1"/>
    <protectedRange sqref="B724" name="区域1_1_64"/>
    <protectedRange sqref="B732:B736" name="区域1_1_65_1"/>
    <protectedRange sqref="B784:B794" name="区域1_1_66"/>
    <protectedRange sqref="B796:B800" name="区域1_1_67_1"/>
    <protectedRange sqref="B803:B826" name="区域1_1_68"/>
    <protectedRange sqref="B828:B851" name="区域1_1_69_1"/>
    <protectedRange sqref="B853:B877" name="区域1_1_70"/>
    <protectedRange sqref="B890:B899" name="区域1_1_72_1"/>
    <protectedRange sqref="B907:B912" name="区域1_1_73"/>
    <protectedRange sqref="B914:B919" name="区域1_1_74_1"/>
    <protectedRange sqref="B928:B949" name="区域1_1_71"/>
    <protectedRange sqref="B971:B974" name="区域1_1_75_1"/>
    <protectedRange sqref="B983:B986" name="区域1_1_76"/>
    <protectedRange sqref="B1058:B1066" name="区域1_1_77_1"/>
    <protectedRange sqref="B1103:B1120" name="区域1_1_78"/>
    <protectedRange sqref="B1167:B1174" name="区域1_1_79_1"/>
    <protectedRange sqref="B1176" name="区域1_1_80"/>
    <protectedRange sqref="B1185:B1198 B1200:B1212" name="区域1_1_81_1"/>
  </protectedRanges>
  <mergeCells count="1">
    <mergeCell ref="A2:B2"/>
  </mergeCells>
  <printOptions horizontalCentered="1"/>
  <pageMargins left="0.47" right="0.47" top="0.59" bottom="0.47" header="0.31" footer="0.31"/>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C39"/>
  <sheetViews>
    <sheetView zoomScaleSheetLayoutView="100" workbookViewId="0" topLeftCell="A1">
      <selection activeCell="A7" sqref="A7"/>
    </sheetView>
  </sheetViews>
  <sheetFormatPr defaultColWidth="9.00390625" defaultRowHeight="21" customHeight="1"/>
  <cols>
    <col min="1" max="2" width="39.25390625" style="210" customWidth="1"/>
    <col min="3" max="3" width="6.50390625" style="210" customWidth="1"/>
    <col min="4" max="4" width="23.125" style="210" customWidth="1"/>
    <col min="5" max="254" width="9.00390625" style="210" customWidth="1"/>
  </cols>
  <sheetData>
    <row r="1" s="210" customFormat="1" ht="16.5" customHeight="1">
      <c r="A1" s="212" t="s">
        <v>1110</v>
      </c>
    </row>
    <row r="2" spans="1:2" s="211" customFormat="1" ht="42" customHeight="1">
      <c r="A2" s="213" t="s">
        <v>1111</v>
      </c>
      <c r="B2" s="213"/>
    </row>
    <row r="3" spans="1:2" s="211" customFormat="1" ht="33" customHeight="1">
      <c r="A3" s="214" t="s">
        <v>1112</v>
      </c>
      <c r="B3" s="214"/>
    </row>
    <row r="4" spans="1:2" s="210" customFormat="1" ht="31.5" customHeight="1">
      <c r="A4" s="215"/>
      <c r="B4" s="216" t="s">
        <v>34</v>
      </c>
    </row>
    <row r="5" spans="1:2" s="210" customFormat="1" ht="27" customHeight="1">
      <c r="A5" s="217" t="s">
        <v>1113</v>
      </c>
      <c r="B5" s="218" t="s">
        <v>1114</v>
      </c>
    </row>
    <row r="6" spans="1:2" s="212" customFormat="1" ht="27" customHeight="1">
      <c r="A6" s="219" t="s">
        <v>1115</v>
      </c>
      <c r="B6" s="220">
        <f>SUM(B7:B10)</f>
        <v>57940</v>
      </c>
    </row>
    <row r="7" spans="1:2" s="212" customFormat="1" ht="27" customHeight="1">
      <c r="A7" s="221" t="s">
        <v>1116</v>
      </c>
      <c r="B7" s="222">
        <v>40590</v>
      </c>
    </row>
    <row r="8" spans="1:2" s="210" customFormat="1" ht="27" customHeight="1">
      <c r="A8" s="221" t="s">
        <v>1117</v>
      </c>
      <c r="B8" s="222">
        <v>8850</v>
      </c>
    </row>
    <row r="9" spans="1:2" s="210" customFormat="1" ht="27" customHeight="1">
      <c r="A9" s="221" t="s">
        <v>1118</v>
      </c>
      <c r="B9" s="222">
        <v>8500</v>
      </c>
    </row>
    <row r="10" spans="1:2" s="210" customFormat="1" ht="27" customHeight="1">
      <c r="A10" s="221" t="s">
        <v>1119</v>
      </c>
      <c r="B10" s="222"/>
    </row>
    <row r="11" spans="1:2" s="210" customFormat="1" ht="27" customHeight="1">
      <c r="A11" s="219" t="s">
        <v>1120</v>
      </c>
      <c r="B11" s="220">
        <f>SUM(B12:B13)</f>
        <v>2523</v>
      </c>
    </row>
    <row r="12" spans="1:2" s="210" customFormat="1" ht="27" customHeight="1">
      <c r="A12" s="221" t="s">
        <v>1121</v>
      </c>
      <c r="B12" s="222">
        <v>2523</v>
      </c>
    </row>
    <row r="13" spans="1:2" s="210" customFormat="1" ht="27" customHeight="1">
      <c r="A13" s="221" t="s">
        <v>1122</v>
      </c>
      <c r="B13" s="222"/>
    </row>
    <row r="14" spans="1:2" s="210" customFormat="1" ht="27" customHeight="1">
      <c r="A14" s="219" t="s">
        <v>1123</v>
      </c>
      <c r="B14" s="222">
        <v>68133</v>
      </c>
    </row>
    <row r="15" spans="1:2" s="210" customFormat="1" ht="27" customHeight="1">
      <c r="A15" s="219" t="s">
        <v>1124</v>
      </c>
      <c r="B15" s="220">
        <f>SUM(B16:B17)</f>
        <v>1807</v>
      </c>
    </row>
    <row r="16" spans="1:2" s="210" customFormat="1" ht="27" customHeight="1">
      <c r="A16" s="221" t="s">
        <v>1125</v>
      </c>
      <c r="B16" s="222">
        <v>578</v>
      </c>
    </row>
    <row r="17" spans="1:2" s="210" customFormat="1" ht="27" customHeight="1">
      <c r="A17" s="221" t="s">
        <v>1126</v>
      </c>
      <c r="B17" s="222">
        <v>1229</v>
      </c>
    </row>
    <row r="18" spans="1:2" s="210" customFormat="1" ht="27" customHeight="1">
      <c r="A18" s="223"/>
      <c r="B18" s="224"/>
    </row>
    <row r="19" spans="1:2" s="210" customFormat="1" ht="27" customHeight="1">
      <c r="A19" s="225" t="s">
        <v>1127</v>
      </c>
      <c r="B19" s="226">
        <f>B6+B11++B14+B15</f>
        <v>130403</v>
      </c>
    </row>
    <row r="20" spans="1:3" s="210" customFormat="1" ht="17.25" customHeight="1">
      <c r="A20" s="227"/>
      <c r="C20" s="210" t="s">
        <v>1128</v>
      </c>
    </row>
    <row r="21" s="210" customFormat="1" ht="17.25" customHeight="1">
      <c r="A21" s="227"/>
    </row>
    <row r="22" s="210" customFormat="1" ht="17.25" customHeight="1">
      <c r="A22" s="227"/>
    </row>
    <row r="23" s="210" customFormat="1" ht="17.25" customHeight="1">
      <c r="A23" s="227"/>
    </row>
    <row r="24" s="210" customFormat="1" ht="17.25" customHeight="1">
      <c r="A24" s="227"/>
    </row>
    <row r="25" s="210" customFormat="1" ht="17.25" customHeight="1">
      <c r="A25" s="227"/>
    </row>
    <row r="26" s="210" customFormat="1" ht="17.25" customHeight="1">
      <c r="A26" s="227"/>
    </row>
    <row r="27" s="210" customFormat="1" ht="17.25" customHeight="1">
      <c r="A27" s="227"/>
    </row>
    <row r="28" s="210" customFormat="1" ht="17.25" customHeight="1">
      <c r="A28" s="227"/>
    </row>
    <row r="29" s="210" customFormat="1" ht="17.25" customHeight="1">
      <c r="A29" s="227"/>
    </row>
    <row r="30" s="210" customFormat="1" ht="17.25" customHeight="1">
      <c r="A30" s="227"/>
    </row>
    <row r="31" s="210" customFormat="1" ht="17.25" customHeight="1">
      <c r="A31" s="227"/>
    </row>
    <row r="32" s="212" customFormat="1" ht="17.25" customHeight="1">
      <c r="A32" s="227"/>
    </row>
    <row r="33" s="210" customFormat="1" ht="21" customHeight="1"/>
    <row r="34" s="210" customFormat="1" ht="21" customHeight="1"/>
    <row r="35" s="210" customFormat="1" ht="21" customHeight="1">
      <c r="B35" s="227"/>
    </row>
    <row r="36" s="210" customFormat="1" ht="21" customHeight="1"/>
    <row r="37" s="210" customFormat="1" ht="21" customHeight="1"/>
    <row r="38" s="210" customFormat="1" ht="21" customHeight="1"/>
    <row r="39" s="210" customFormat="1" ht="21" customHeight="1">
      <c r="B39" s="227"/>
    </row>
  </sheetData>
  <sheetProtection/>
  <mergeCells count="2">
    <mergeCell ref="A2:B2"/>
    <mergeCell ref="A3:B3"/>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C82"/>
  <sheetViews>
    <sheetView showGridLines="0" showZeros="0" workbookViewId="0" topLeftCell="A1">
      <selection activeCell="C15" sqref="C15"/>
    </sheetView>
  </sheetViews>
  <sheetFormatPr defaultColWidth="9.00390625" defaultRowHeight="14.25"/>
  <cols>
    <col min="1" max="1" width="47.875" style="16" customWidth="1"/>
    <col min="2" max="2" width="20.50390625" style="16" customWidth="1"/>
    <col min="3" max="3" width="16.625" style="16" customWidth="1"/>
    <col min="4" max="16384" width="9.00390625" style="16" customWidth="1"/>
  </cols>
  <sheetData>
    <row r="1" spans="1:3" s="14" customFormat="1" ht="27" customHeight="1">
      <c r="A1" s="15" t="s">
        <v>1129</v>
      </c>
      <c r="B1" s="17"/>
      <c r="C1" s="18"/>
    </row>
    <row r="2" spans="1:3" s="15" customFormat="1" ht="39" customHeight="1">
      <c r="A2" s="19" t="s">
        <v>1130</v>
      </c>
      <c r="B2" s="19"/>
      <c r="C2" s="19"/>
    </row>
    <row r="3" spans="1:3" s="14" customFormat="1" ht="20.25" customHeight="1">
      <c r="A3" s="15"/>
      <c r="B3" s="17"/>
      <c r="C3" s="20" t="s">
        <v>1131</v>
      </c>
    </row>
    <row r="4" spans="1:3" s="16" customFormat="1" ht="21.75" customHeight="1">
      <c r="A4" s="21" t="s">
        <v>62</v>
      </c>
      <c r="B4" s="22" t="s">
        <v>63</v>
      </c>
      <c r="C4" s="21" t="s">
        <v>64</v>
      </c>
    </row>
    <row r="5" spans="1:3" s="16" customFormat="1" ht="19.5" customHeight="1">
      <c r="A5" s="206" t="s">
        <v>1132</v>
      </c>
      <c r="B5" s="34">
        <f>SUM('[1]表一'!B35)</f>
        <v>89609</v>
      </c>
      <c r="C5" s="34">
        <f>SUM('[1]表一'!C35)</f>
        <v>97000</v>
      </c>
    </row>
    <row r="6" spans="1:3" s="16" customFormat="1" ht="19.5" customHeight="1">
      <c r="A6" s="207" t="s">
        <v>1133</v>
      </c>
      <c r="B6" s="34">
        <f>B7</f>
        <v>443186</v>
      </c>
      <c r="C6" s="34">
        <f>C7</f>
        <v>329257</v>
      </c>
    </row>
    <row r="7" spans="1:3" s="16" customFormat="1" ht="19.5" customHeight="1">
      <c r="A7" s="208" t="s">
        <v>1134</v>
      </c>
      <c r="B7" s="34">
        <f>SUM(B8,B15,B56)</f>
        <v>443186</v>
      </c>
      <c r="C7" s="34">
        <f>SUM(C8,C15,C56)</f>
        <v>329257</v>
      </c>
    </row>
    <row r="8" spans="1:3" s="16" customFormat="1" ht="19.5" customHeight="1">
      <c r="A8" s="208" t="s">
        <v>1135</v>
      </c>
      <c r="B8" s="34">
        <f>SUM(B9:B14)</f>
        <v>10380</v>
      </c>
      <c r="C8" s="34">
        <f>SUM(C9:C14)</f>
        <v>10380</v>
      </c>
    </row>
    <row r="9" spans="1:3" s="16" customFormat="1" ht="19.5" customHeight="1">
      <c r="A9" s="24" t="s">
        <v>1136</v>
      </c>
      <c r="B9" s="24">
        <v>496</v>
      </c>
      <c r="C9" s="25">
        <v>496</v>
      </c>
    </row>
    <row r="10" spans="1:3" s="16" customFormat="1" ht="19.5" customHeight="1">
      <c r="A10" s="24" t="s">
        <v>1137</v>
      </c>
      <c r="B10" s="24">
        <v>1804</v>
      </c>
      <c r="C10" s="25">
        <v>1804</v>
      </c>
    </row>
    <row r="11" spans="1:3" s="16" customFormat="1" ht="19.5" customHeight="1">
      <c r="A11" s="24" t="s">
        <v>1138</v>
      </c>
      <c r="B11" s="24">
        <v>2424</v>
      </c>
      <c r="C11" s="25">
        <v>2424</v>
      </c>
    </row>
    <row r="12" spans="1:3" s="16" customFormat="1" ht="19.5" customHeight="1">
      <c r="A12" s="24" t="s">
        <v>1139</v>
      </c>
      <c r="B12" s="24">
        <v>4</v>
      </c>
      <c r="C12" s="25">
        <v>4</v>
      </c>
    </row>
    <row r="13" spans="1:3" s="16" customFormat="1" ht="19.5" customHeight="1">
      <c r="A13" s="24" t="s">
        <v>1140</v>
      </c>
      <c r="B13" s="24">
        <v>5652</v>
      </c>
      <c r="C13" s="25">
        <v>5652</v>
      </c>
    </row>
    <row r="14" spans="1:3" s="16" customFormat="1" ht="19.5" customHeight="1">
      <c r="A14" s="24" t="s">
        <v>1141</v>
      </c>
      <c r="B14" s="24"/>
      <c r="C14" s="25"/>
    </row>
    <row r="15" spans="1:3" s="16" customFormat="1" ht="19.5" customHeight="1">
      <c r="A15" s="24" t="s">
        <v>1142</v>
      </c>
      <c r="B15" s="34">
        <f>SUM(B16:B55)</f>
        <v>301744</v>
      </c>
      <c r="C15" s="34">
        <f>SUM(C16:C55)</f>
        <v>284064</v>
      </c>
    </row>
    <row r="16" spans="1:3" s="16" customFormat="1" ht="19.5" customHeight="1">
      <c r="A16" s="24" t="s">
        <v>1143</v>
      </c>
      <c r="B16" s="24"/>
      <c r="C16" s="25"/>
    </row>
    <row r="17" spans="1:3" s="16" customFormat="1" ht="19.5" customHeight="1">
      <c r="A17" s="27" t="s">
        <v>1144</v>
      </c>
      <c r="B17" s="27">
        <v>152585</v>
      </c>
      <c r="C17" s="25">
        <v>127516</v>
      </c>
    </row>
    <row r="18" spans="1:3" s="16" customFormat="1" ht="19.5" customHeight="1">
      <c r="A18" s="28" t="s">
        <v>1145</v>
      </c>
      <c r="B18" s="28"/>
      <c r="C18" s="25"/>
    </row>
    <row r="19" spans="1:3" s="16" customFormat="1" ht="19.5" customHeight="1">
      <c r="A19" s="28" t="s">
        <v>1146</v>
      </c>
      <c r="B19" s="28">
        <v>12066</v>
      </c>
      <c r="C19" s="25">
        <v>5135</v>
      </c>
    </row>
    <row r="20" spans="1:3" s="16" customFormat="1" ht="19.5" customHeight="1">
      <c r="A20" s="28" t="s">
        <v>1147</v>
      </c>
      <c r="B20" s="28"/>
      <c r="C20" s="25"/>
    </row>
    <row r="21" spans="1:3" s="16" customFormat="1" ht="19.5" customHeight="1">
      <c r="A21" s="28" t="s">
        <v>1148</v>
      </c>
      <c r="B21" s="28"/>
      <c r="C21" s="25"/>
    </row>
    <row r="22" spans="1:3" s="16" customFormat="1" ht="19.5" customHeight="1">
      <c r="A22" s="28" t="s">
        <v>1149</v>
      </c>
      <c r="B22" s="28">
        <v>206</v>
      </c>
      <c r="C22" s="25"/>
    </row>
    <row r="23" spans="1:3" s="16" customFormat="1" ht="19.5" customHeight="1">
      <c r="A23" s="28" t="s">
        <v>1150</v>
      </c>
      <c r="B23" s="28">
        <v>1888</v>
      </c>
      <c r="C23" s="25"/>
    </row>
    <row r="24" spans="1:3" s="16" customFormat="1" ht="19.5" customHeight="1">
      <c r="A24" s="28" t="s">
        <v>1151</v>
      </c>
      <c r="B24" s="28">
        <v>14514</v>
      </c>
      <c r="C24" s="25"/>
    </row>
    <row r="25" spans="1:3" s="16" customFormat="1" ht="19.5" customHeight="1">
      <c r="A25" s="28" t="s">
        <v>1152</v>
      </c>
      <c r="B25" s="28">
        <v>23280</v>
      </c>
      <c r="C25" s="25">
        <v>20984</v>
      </c>
    </row>
    <row r="26" spans="1:3" s="16" customFormat="1" ht="19.5" customHeight="1">
      <c r="A26" s="27" t="s">
        <v>1153</v>
      </c>
      <c r="B26" s="27">
        <v>50774</v>
      </c>
      <c r="C26" s="25">
        <v>49074</v>
      </c>
    </row>
    <row r="27" spans="1:3" s="16" customFormat="1" ht="19.5" customHeight="1">
      <c r="A27" s="28" t="s">
        <v>1154</v>
      </c>
      <c r="B27" s="28">
        <v>3588</v>
      </c>
      <c r="C27" s="25"/>
    </row>
    <row r="28" spans="1:3" s="16" customFormat="1" ht="19.5" customHeight="1">
      <c r="A28" s="28" t="s">
        <v>1155</v>
      </c>
      <c r="B28" s="28">
        <v>7434</v>
      </c>
      <c r="C28" s="25">
        <v>4478</v>
      </c>
    </row>
    <row r="29" spans="1:3" s="16" customFormat="1" ht="19.5" customHeight="1">
      <c r="A29" s="28" t="s">
        <v>1156</v>
      </c>
      <c r="B29" s="28"/>
      <c r="C29" s="25"/>
    </row>
    <row r="30" spans="1:3" s="16" customFormat="1" ht="19.5" customHeight="1">
      <c r="A30" s="28" t="s">
        <v>1157</v>
      </c>
      <c r="B30" s="28">
        <v>27539</v>
      </c>
      <c r="C30" s="25">
        <v>27277</v>
      </c>
    </row>
    <row r="31" spans="1:3" s="16" customFormat="1" ht="19.5" customHeight="1">
      <c r="A31" s="28" t="s">
        <v>1158</v>
      </c>
      <c r="B31" s="28">
        <v>1540</v>
      </c>
      <c r="C31" s="25">
        <v>1702</v>
      </c>
    </row>
    <row r="32" spans="1:3" s="16" customFormat="1" ht="19.5" customHeight="1">
      <c r="A32" s="28" t="s">
        <v>1159</v>
      </c>
      <c r="B32" s="28"/>
      <c r="C32" s="25"/>
    </row>
    <row r="33" spans="1:3" s="16" customFormat="1" ht="19.5" customHeight="1">
      <c r="A33" s="28" t="s">
        <v>1160</v>
      </c>
      <c r="B33" s="28"/>
      <c r="C33" s="25"/>
    </row>
    <row r="34" spans="1:3" s="16" customFormat="1" ht="19.5" customHeight="1">
      <c r="A34" s="28" t="s">
        <v>1161</v>
      </c>
      <c r="B34" s="28">
        <v>5824</v>
      </c>
      <c r="C34" s="25">
        <v>7655</v>
      </c>
    </row>
    <row r="35" spans="1:3" s="16" customFormat="1" ht="19.5" customHeight="1">
      <c r="A35" s="29" t="s">
        <v>1162</v>
      </c>
      <c r="B35" s="30"/>
      <c r="C35" s="25"/>
    </row>
    <row r="36" spans="1:3" s="16" customFormat="1" ht="19.5" customHeight="1">
      <c r="A36" s="29" t="s">
        <v>1163</v>
      </c>
      <c r="B36" s="30"/>
      <c r="C36" s="25"/>
    </row>
    <row r="37" spans="1:3" s="16" customFormat="1" ht="19.5" customHeight="1">
      <c r="A37" s="29" t="s">
        <v>1164</v>
      </c>
      <c r="B37" s="30"/>
      <c r="C37" s="25"/>
    </row>
    <row r="38" spans="1:3" s="16" customFormat="1" ht="19.5" customHeight="1">
      <c r="A38" s="29" t="s">
        <v>1165</v>
      </c>
      <c r="B38" s="30"/>
      <c r="C38" s="25">
        <v>2298</v>
      </c>
    </row>
    <row r="39" spans="1:3" s="16" customFormat="1" ht="19.5" customHeight="1">
      <c r="A39" s="29" t="s">
        <v>1166</v>
      </c>
      <c r="B39" s="30"/>
      <c r="C39" s="25">
        <v>14455</v>
      </c>
    </row>
    <row r="40" spans="1:3" s="16" customFormat="1" ht="19.5" customHeight="1">
      <c r="A40" s="29" t="s">
        <v>1167</v>
      </c>
      <c r="B40" s="30"/>
      <c r="C40" s="25"/>
    </row>
    <row r="41" spans="1:3" s="16" customFormat="1" ht="19.5" customHeight="1">
      <c r="A41" s="29" t="s">
        <v>1168</v>
      </c>
      <c r="B41" s="30"/>
      <c r="C41" s="25"/>
    </row>
    <row r="42" spans="1:3" s="16" customFormat="1" ht="19.5" customHeight="1">
      <c r="A42" s="29" t="s">
        <v>1169</v>
      </c>
      <c r="B42" s="30"/>
      <c r="C42" s="25">
        <v>15563</v>
      </c>
    </row>
    <row r="43" spans="1:3" s="16" customFormat="1" ht="19.5" customHeight="1">
      <c r="A43" s="29" t="s">
        <v>1170</v>
      </c>
      <c r="B43" s="30"/>
      <c r="C43" s="25">
        <v>7927</v>
      </c>
    </row>
    <row r="44" spans="1:3" s="16" customFormat="1" ht="19.5" customHeight="1">
      <c r="A44" s="29" t="s">
        <v>1171</v>
      </c>
      <c r="B44" s="30"/>
      <c r="C44" s="25"/>
    </row>
    <row r="45" spans="1:3" s="16" customFormat="1" ht="19.5" customHeight="1">
      <c r="A45" s="29" t="s">
        <v>1172</v>
      </c>
      <c r="B45" s="30"/>
      <c r="C45" s="25"/>
    </row>
    <row r="46" spans="1:3" s="16" customFormat="1" ht="19.5" customHeight="1">
      <c r="A46" s="29" t="s">
        <v>1173</v>
      </c>
      <c r="B46" s="30"/>
      <c r="C46" s="25"/>
    </row>
    <row r="47" spans="1:3" s="16" customFormat="1" ht="19.5" customHeight="1">
      <c r="A47" s="29" t="s">
        <v>1174</v>
      </c>
      <c r="B47" s="30"/>
      <c r="C47" s="25"/>
    </row>
    <row r="48" spans="1:3" s="16" customFormat="1" ht="19.5" customHeight="1">
      <c r="A48" s="29" t="s">
        <v>1175</v>
      </c>
      <c r="B48" s="30"/>
      <c r="C48" s="25"/>
    </row>
    <row r="49" spans="1:3" s="16" customFormat="1" ht="19.5" customHeight="1">
      <c r="A49" s="29" t="s">
        <v>1176</v>
      </c>
      <c r="B49" s="30"/>
      <c r="C49" s="25"/>
    </row>
    <row r="50" spans="1:3" s="16" customFormat="1" ht="19.5" customHeight="1">
      <c r="A50" s="29" t="s">
        <v>1177</v>
      </c>
      <c r="B50" s="30"/>
      <c r="C50" s="25"/>
    </row>
    <row r="51" spans="1:3" s="16" customFormat="1" ht="19.5" customHeight="1">
      <c r="A51" s="29" t="s">
        <v>1178</v>
      </c>
      <c r="B51" s="30"/>
      <c r="C51" s="25"/>
    </row>
    <row r="52" spans="1:3" s="16" customFormat="1" ht="19.5" customHeight="1">
      <c r="A52" s="29" t="s">
        <v>1179</v>
      </c>
      <c r="B52" s="30"/>
      <c r="C52" s="25"/>
    </row>
    <row r="53" spans="1:3" s="16" customFormat="1" ht="19.5" customHeight="1">
      <c r="A53" s="29" t="s">
        <v>1180</v>
      </c>
      <c r="B53" s="30"/>
      <c r="C53" s="25"/>
    </row>
    <row r="54" spans="1:3" s="16" customFormat="1" ht="19.5" customHeight="1">
      <c r="A54" s="29" t="s">
        <v>1181</v>
      </c>
      <c r="B54" s="30"/>
      <c r="C54" s="25"/>
    </row>
    <row r="55" spans="1:3" s="16" customFormat="1" ht="19.5" customHeight="1">
      <c r="A55" s="28" t="s">
        <v>1182</v>
      </c>
      <c r="B55" s="28">
        <v>506</v>
      </c>
      <c r="C55" s="25"/>
    </row>
    <row r="56" spans="1:3" s="16" customFormat="1" ht="19.5" customHeight="1">
      <c r="A56" s="28" t="s">
        <v>1183</v>
      </c>
      <c r="B56" s="34">
        <f>SUM(B57:B76)</f>
        <v>131062</v>
      </c>
      <c r="C56" s="34">
        <f>SUM(C57:C76)</f>
        <v>34813</v>
      </c>
    </row>
    <row r="57" spans="1:3" s="16" customFormat="1" ht="19.5" customHeight="1">
      <c r="A57" s="28" t="s">
        <v>930</v>
      </c>
      <c r="B57" s="25">
        <v>48</v>
      </c>
      <c r="C57" s="25">
        <v>31</v>
      </c>
    </row>
    <row r="58" spans="1:3" s="16" customFormat="1" ht="19.5" customHeight="1">
      <c r="A58" s="28" t="s">
        <v>1184</v>
      </c>
      <c r="B58" s="25"/>
      <c r="C58" s="25"/>
    </row>
    <row r="59" spans="1:3" s="16" customFormat="1" ht="19.5" customHeight="1">
      <c r="A59" s="28" t="s">
        <v>1185</v>
      </c>
      <c r="B59" s="25"/>
      <c r="C59" s="25">
        <v>45</v>
      </c>
    </row>
    <row r="60" spans="1:3" s="16" customFormat="1" ht="19.5" customHeight="1">
      <c r="A60" s="28" t="s">
        <v>1186</v>
      </c>
      <c r="B60" s="25">
        <v>2167</v>
      </c>
      <c r="C60" s="25"/>
    </row>
    <row r="61" spans="1:3" s="16" customFormat="1" ht="19.5" customHeight="1">
      <c r="A61" s="28" t="s">
        <v>931</v>
      </c>
      <c r="B61" s="25">
        <v>13889</v>
      </c>
      <c r="C61" s="25">
        <v>2376</v>
      </c>
    </row>
    <row r="62" spans="1:3" s="16" customFormat="1" ht="19.5" customHeight="1">
      <c r="A62" s="28" t="s">
        <v>1187</v>
      </c>
      <c r="B62" s="25">
        <v>1433</v>
      </c>
      <c r="C62" s="25">
        <v>102</v>
      </c>
    </row>
    <row r="63" spans="1:3" s="16" customFormat="1" ht="19.5" customHeight="1">
      <c r="A63" s="28" t="s">
        <v>1188</v>
      </c>
      <c r="B63" s="25">
        <v>579</v>
      </c>
      <c r="C63" s="25">
        <v>129</v>
      </c>
    </row>
    <row r="64" spans="1:3" s="16" customFormat="1" ht="19.5" customHeight="1">
      <c r="A64" s="28" t="s">
        <v>1189</v>
      </c>
      <c r="B64" s="25">
        <v>20535</v>
      </c>
      <c r="C64" s="25">
        <v>1028</v>
      </c>
    </row>
    <row r="65" spans="1:3" s="16" customFormat="1" ht="19.5" customHeight="1">
      <c r="A65" s="28" t="s">
        <v>1190</v>
      </c>
      <c r="B65" s="25">
        <v>14413</v>
      </c>
      <c r="C65" s="25">
        <v>333</v>
      </c>
    </row>
    <row r="66" spans="1:3" s="16" customFormat="1" ht="19.5" customHeight="1">
      <c r="A66" s="28" t="s">
        <v>934</v>
      </c>
      <c r="B66" s="25">
        <v>2170</v>
      </c>
      <c r="C66" s="25"/>
    </row>
    <row r="67" spans="1:3" s="16" customFormat="1" ht="19.5" customHeight="1">
      <c r="A67" s="28" t="s">
        <v>1191</v>
      </c>
      <c r="B67" s="25">
        <v>70</v>
      </c>
      <c r="C67" s="25"/>
    </row>
    <row r="68" spans="1:3" s="16" customFormat="1" ht="19.5" customHeight="1">
      <c r="A68" s="28" t="s">
        <v>1192</v>
      </c>
      <c r="B68" s="25">
        <v>45662</v>
      </c>
      <c r="C68" s="25">
        <v>21985</v>
      </c>
    </row>
    <row r="69" spans="1:3" s="16" customFormat="1" ht="19.5" customHeight="1">
      <c r="A69" s="28" t="s">
        <v>935</v>
      </c>
      <c r="B69" s="25">
        <v>7589</v>
      </c>
      <c r="C69" s="25">
        <v>8726</v>
      </c>
    </row>
    <row r="70" spans="1:3" s="16" customFormat="1" ht="19.5" customHeight="1">
      <c r="A70" s="28" t="s">
        <v>1193</v>
      </c>
      <c r="B70" s="25"/>
      <c r="C70" s="25"/>
    </row>
    <row r="71" spans="1:3" s="16" customFormat="1" ht="19.5" customHeight="1">
      <c r="A71" s="28" t="s">
        <v>1194</v>
      </c>
      <c r="B71" s="25">
        <v>348</v>
      </c>
      <c r="C71" s="25">
        <v>58</v>
      </c>
    </row>
    <row r="72" spans="1:3" s="16" customFormat="1" ht="19.5" customHeight="1">
      <c r="A72" s="28" t="s">
        <v>1195</v>
      </c>
      <c r="B72" s="25"/>
      <c r="C72" s="25"/>
    </row>
    <row r="73" spans="1:3" s="16" customFormat="1" ht="19.5" customHeight="1">
      <c r="A73" s="28" t="s">
        <v>1196</v>
      </c>
      <c r="B73" s="25">
        <v>1968</v>
      </c>
      <c r="C73" s="25"/>
    </row>
    <row r="74" spans="1:3" s="16" customFormat="1" ht="19.5" customHeight="1">
      <c r="A74" s="28" t="s">
        <v>936</v>
      </c>
      <c r="B74" s="25">
        <v>20009</v>
      </c>
      <c r="C74" s="25"/>
    </row>
    <row r="75" spans="1:3" s="16" customFormat="1" ht="19.5" customHeight="1">
      <c r="A75" s="28" t="s">
        <v>1197</v>
      </c>
      <c r="B75" s="25">
        <v>180</v>
      </c>
      <c r="C75" s="25"/>
    </row>
    <row r="76" spans="1:3" s="16" customFormat="1" ht="19.5" customHeight="1">
      <c r="A76" s="25" t="s">
        <v>1198</v>
      </c>
      <c r="B76" s="25">
        <v>2</v>
      </c>
      <c r="C76" s="25"/>
    </row>
    <row r="77" spans="1:3" s="16" customFormat="1" ht="19.5" customHeight="1">
      <c r="A77" s="25"/>
      <c r="B77" s="24"/>
      <c r="C77" s="25"/>
    </row>
    <row r="78" spans="1:3" s="16" customFormat="1" ht="24.75" customHeight="1">
      <c r="A78" s="209" t="s">
        <v>58</v>
      </c>
      <c r="B78" s="34">
        <f>SUM(B5:B6)</f>
        <v>532795</v>
      </c>
      <c r="C78" s="34">
        <f>SUM(C5:C6)</f>
        <v>426257</v>
      </c>
    </row>
    <row r="81" spans="2:3" s="16" customFormat="1" ht="15">
      <c r="B81" s="35"/>
      <c r="C81" s="35"/>
    </row>
    <row r="82" s="16" customFormat="1" ht="15">
      <c r="C82" s="35"/>
    </row>
  </sheetData>
  <sheetProtection/>
  <protectedRanges>
    <protectedRange sqref="B9:B14 B16:B35 B37:B56" name="区域1"/>
    <protectedRange sqref="B35:B54" name="区域1_1"/>
  </protectedRanges>
  <mergeCells count="1">
    <mergeCell ref="A2:C2"/>
  </mergeCells>
  <printOptions horizontalCentered="1"/>
  <pageMargins left="0.47" right="0.47" top="0.47" bottom="0.35" header="0.11999999999999998" footer="0.11999999999999998"/>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D5"/>
  <sheetViews>
    <sheetView zoomScaleSheetLayoutView="100" workbookViewId="0" topLeftCell="A1">
      <selection activeCell="A2" sqref="A2:D2"/>
    </sheetView>
  </sheetViews>
  <sheetFormatPr defaultColWidth="16.75390625" defaultRowHeight="14.25"/>
  <cols>
    <col min="1" max="3" width="30.375" style="144" customWidth="1"/>
    <col min="4" max="4" width="30.375" style="0" customWidth="1"/>
  </cols>
  <sheetData>
    <row r="1" spans="1:3" ht="27" customHeight="1">
      <c r="A1" s="205" t="s">
        <v>1199</v>
      </c>
      <c r="B1" s="145"/>
      <c r="C1" s="145"/>
    </row>
    <row r="2" spans="1:4" s="144" customFormat="1" ht="48" customHeight="1">
      <c r="A2" s="146" t="s">
        <v>1200</v>
      </c>
      <c r="B2" s="146"/>
      <c r="C2" s="146"/>
      <c r="D2" s="146"/>
    </row>
    <row r="3" spans="1:4" s="144" customFormat="1" ht="19.5" customHeight="1">
      <c r="A3" s="147"/>
      <c r="B3" s="147"/>
      <c r="C3" s="147"/>
      <c r="D3" s="148" t="s">
        <v>34</v>
      </c>
    </row>
    <row r="4" spans="1:4" s="144" customFormat="1" ht="34.5" customHeight="1">
      <c r="A4" s="149" t="s">
        <v>1201</v>
      </c>
      <c r="B4" s="150" t="s">
        <v>1202</v>
      </c>
      <c r="C4" s="151" t="s">
        <v>1203</v>
      </c>
      <c r="D4" s="151" t="s">
        <v>1204</v>
      </c>
    </row>
    <row r="5" spans="1:4" s="144" customFormat="1" ht="34.5" customHeight="1">
      <c r="A5" s="152" t="s">
        <v>1205</v>
      </c>
      <c r="B5" s="150">
        <v>82437</v>
      </c>
      <c r="C5" s="150">
        <v>70025</v>
      </c>
      <c r="D5" s="150"/>
    </row>
  </sheetData>
  <sheetProtection/>
  <mergeCells count="1">
    <mergeCell ref="A2:D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给时间点时间</cp:lastModifiedBy>
  <cp:lastPrinted>2016-12-14T06:48:23Z</cp:lastPrinted>
  <dcterms:created xsi:type="dcterms:W3CDTF">2006-02-13T05:15:25Z</dcterms:created>
  <dcterms:modified xsi:type="dcterms:W3CDTF">2021-05-26T03:01:27Z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2343CC58DF754843A069EA9D8A7E646D</vt:lpwstr>
  </property>
</Properties>
</file>